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hidePivotFieldList="1"/>
  <mc:AlternateContent xmlns:mc="http://schemas.openxmlformats.org/markup-compatibility/2006">
    <mc:Choice Requires="x15">
      <x15ac:absPath xmlns:x15ac="http://schemas.microsoft.com/office/spreadsheetml/2010/11/ac" url="C:\Users\57301\Documents\ALTA CONSEJERIA PARA LAS VCITIMAS\SEGUIMIENTO\PAD\Seguimiento PAD\SEGUIMIENTO PAD TRIMESTRAL\2020\Vigencia Cuarto Trimestre de 2020\"/>
    </mc:Choice>
  </mc:AlternateContent>
  <xr:revisionPtr revIDLastSave="0" documentId="13_ncr:1_{B02EB84B-35A2-4E9F-9419-5AF78C9160A3}" xr6:coauthVersionLast="47" xr6:coauthVersionMax="47" xr10:uidLastSave="{00000000-0000-0000-0000-000000000000}"/>
  <bookViews>
    <workbookView xWindow="-120" yWindow="-120" windowWidth="20730" windowHeight="11160" tabRatio="500" firstSheet="25" activeTab="25" xr2:uid="{00000000-000D-0000-FFFF-FFFF00000000}"/>
  </bookViews>
  <sheets>
    <sheet name="Indice" sheetId="26" r:id="rId1"/>
    <sheet name="Entidades" sheetId="27" r:id="rId2"/>
    <sheet name="Componentes" sheetId="25" r:id="rId3"/>
    <sheet name="Derechos" sheetId="30" r:id="rId4"/>
    <sheet name="Seguimiento PAD 2020" sheetId="1" r:id="rId5"/>
    <sheet name="ACDVPR" sheetId="3" r:id="rId6"/>
    <sheet name="CVP" sheetId="4" r:id="rId7"/>
    <sheet name="IDARTES" sheetId="5" r:id="rId8"/>
    <sheet name="IDIPRON" sheetId="6" r:id="rId9"/>
    <sheet name="IDPAC" sheetId="7" r:id="rId10"/>
    <sheet name="IDRD" sheetId="8" r:id="rId11"/>
    <sheet name="IPES" sheetId="9" r:id="rId12"/>
    <sheet name="OFB" sheetId="10" r:id="rId13"/>
    <sheet name="SCRD" sheetId="11" r:id="rId14"/>
    <sheet name="SDDE" sheetId="12" r:id="rId15"/>
    <sheet name="SDG" sheetId="13" r:id="rId16"/>
    <sheet name="SDHT" sheetId="14" r:id="rId17"/>
    <sheet name="SDIS" sheetId="15" r:id="rId18"/>
    <sheet name="SMUJER" sheetId="16" r:id="rId19"/>
    <sheet name="SDP" sheetId="17" r:id="rId20"/>
    <sheet name="SDS" sheetId="18" r:id="rId21"/>
    <sheet name="SDSCJ" sheetId="19" r:id="rId22"/>
    <sheet name="SED" sheetId="20" r:id="rId23"/>
    <sheet name="UDFJC" sheetId="21" r:id="rId24"/>
    <sheet name="Base Beneficiarios " sheetId="2" r:id="rId25"/>
    <sheet name="RESUMEN PAD 2020" sheetId="22" r:id="rId26"/>
  </sheets>
  <definedNames>
    <definedName name="_xlnm._FilterDatabase" localSheetId="5" hidden="1">ACDVPR!$A$3:$W$3</definedName>
    <definedName name="_xlnm._FilterDatabase" localSheetId="24" hidden="1">'Base Beneficiarios '!$A$2:$D$21</definedName>
    <definedName name="_xlnm._FilterDatabase" localSheetId="7" hidden="1">IDARTES!$B$1:$B$6</definedName>
    <definedName name="_xlnm._FilterDatabase" localSheetId="4" hidden="1">'Seguimiento PAD 2020'!$A$5:$DD$126</definedName>
  </definedNames>
  <calcPr calcId="191028"/>
  <pivotCaches>
    <pivotCache cacheId="11674" r:id="rId27"/>
    <pivotCache cacheId="11675" r:id="rId2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25" l="1"/>
  <c r="J21" i="22" l="1"/>
  <c r="W5" i="16" l="1"/>
  <c r="G5" i="16"/>
  <c r="G10" i="12"/>
  <c r="G7" i="12"/>
  <c r="G6" i="12"/>
  <c r="N10" i="1" l="1"/>
  <c r="N14" i="1"/>
  <c r="L12" i="3" l="1"/>
  <c r="S4" i="21" l="1"/>
  <c r="T4" i="21"/>
  <c r="S5" i="21"/>
  <c r="T5" i="21"/>
  <c r="M125" i="1"/>
  <c r="N125" i="1" s="1"/>
  <c r="M124" i="1"/>
  <c r="N124" i="1" s="1"/>
  <c r="J124" i="1"/>
  <c r="M97" i="1" l="1"/>
  <c r="G30" i="22"/>
  <c r="J25" i="22"/>
  <c r="G25" i="22"/>
  <c r="J29" i="22"/>
  <c r="H30" i="22"/>
  <c r="J28" i="22"/>
  <c r="G28" i="22"/>
  <c r="G27" i="22"/>
  <c r="H28" i="22"/>
  <c r="J30" i="22"/>
  <c r="G29" i="22"/>
  <c r="H25" i="22"/>
  <c r="J27" i="22"/>
  <c r="G26" i="22"/>
  <c r="H29" i="22"/>
  <c r="J26" i="22"/>
  <c r="H26" i="22"/>
  <c r="H27" i="22"/>
  <c r="I25" i="22" l="1"/>
  <c r="I30" i="22"/>
  <c r="I29" i="22"/>
  <c r="I28" i="22"/>
  <c r="I27" i="22"/>
  <c r="H31" i="22"/>
  <c r="G31" i="22"/>
  <c r="I26" i="22"/>
  <c r="J31" i="22"/>
  <c r="I31" i="22" l="1"/>
  <c r="M56" i="1" l="1"/>
  <c r="M55" i="1"/>
  <c r="M16" i="1"/>
  <c r="N16" i="1" s="1"/>
  <c r="M24" i="1"/>
  <c r="N24" i="1" s="1"/>
  <c r="M23" i="1"/>
  <c r="N23" i="1" s="1"/>
  <c r="M22" i="1"/>
  <c r="N22" i="1" s="1"/>
  <c r="M21" i="1"/>
  <c r="N21" i="1" s="1"/>
  <c r="M20" i="1"/>
  <c r="N20" i="1" s="1"/>
  <c r="M19" i="1"/>
  <c r="N19" i="1" s="1"/>
  <c r="M18" i="1"/>
  <c r="N18" i="1" s="1"/>
  <c r="M17" i="1"/>
  <c r="N17" i="1" s="1"/>
  <c r="M15" i="1"/>
  <c r="N15" i="1" s="1"/>
  <c r="M13" i="1"/>
  <c r="N13" i="1" s="1"/>
  <c r="M12" i="1"/>
  <c r="N12" i="1" s="1"/>
  <c r="M11" i="1"/>
  <c r="N11" i="1" s="1"/>
  <c r="M9" i="1"/>
  <c r="N9" i="1" s="1"/>
  <c r="M8" i="1"/>
  <c r="N8" i="1" s="1"/>
  <c r="M7" i="1"/>
  <c r="N7" i="1" s="1"/>
  <c r="M6" i="1"/>
  <c r="N6" i="1" s="1"/>
  <c r="L6" i="6"/>
  <c r="L7" i="6"/>
  <c r="M114" i="1" l="1"/>
  <c r="N114" i="1" s="1"/>
  <c r="J114" i="1"/>
  <c r="M113" i="1"/>
  <c r="N113" i="1" s="1"/>
  <c r="J113" i="1"/>
  <c r="M93" i="1"/>
  <c r="N93" i="1" s="1"/>
  <c r="M96" i="1"/>
  <c r="N96" i="1" s="1"/>
  <c r="M94" i="1"/>
  <c r="N94" i="1" s="1"/>
  <c r="M91" i="1"/>
  <c r="N91" i="1" s="1"/>
  <c r="M90" i="1"/>
  <c r="N90" i="1" s="1"/>
  <c r="M89" i="1"/>
  <c r="N89" i="1" s="1"/>
  <c r="M88" i="1"/>
  <c r="N88" i="1" s="1"/>
  <c r="M87" i="1"/>
  <c r="N87" i="1" s="1"/>
  <c r="M86" i="1"/>
  <c r="N86" i="1" s="1"/>
  <c r="M85" i="1"/>
  <c r="N85" i="1" s="1"/>
  <c r="M84" i="1"/>
  <c r="N84" i="1" s="1"/>
  <c r="M83" i="1"/>
  <c r="N83" i="1" s="1"/>
  <c r="M82" i="1"/>
  <c r="N82" i="1" s="1"/>
  <c r="M81" i="1"/>
  <c r="N81" i="1" s="1"/>
  <c r="M80" i="1"/>
  <c r="N80" i="1" s="1"/>
  <c r="M79" i="1"/>
  <c r="N79" i="1" s="1"/>
  <c r="M77" i="1"/>
  <c r="N77" i="1" s="1"/>
  <c r="M78" i="1"/>
  <c r="N78" i="1" s="1"/>
  <c r="M71" i="1"/>
  <c r="N71" i="1" s="1"/>
  <c r="M70" i="1"/>
  <c r="N70" i="1" s="1"/>
  <c r="M69" i="1"/>
  <c r="N69" i="1" s="1"/>
  <c r="M68" i="1"/>
  <c r="N68" i="1" s="1"/>
  <c r="K91" i="1"/>
  <c r="M76" i="1"/>
  <c r="N76" i="1" s="1"/>
  <c r="M75" i="1"/>
  <c r="N75" i="1" s="1"/>
  <c r="M74" i="1"/>
  <c r="N74" i="1" s="1"/>
  <c r="M73" i="1"/>
  <c r="N73" i="1" s="1"/>
  <c r="M72" i="1"/>
  <c r="N72" i="1" s="1"/>
  <c r="L5" i="5" l="1"/>
  <c r="L6" i="5"/>
  <c r="M47" i="1" l="1"/>
  <c r="M46" i="1"/>
  <c r="M45" i="1"/>
  <c r="N45" i="1" s="1"/>
  <c r="E25" i="22" l="1"/>
  <c r="E26" i="22"/>
  <c r="E27" i="22"/>
  <c r="E28" i="22"/>
  <c r="E29" i="22"/>
  <c r="E30" i="22"/>
  <c r="C31" i="22"/>
  <c r="B31" i="22"/>
  <c r="M122" i="1" l="1"/>
  <c r="N122" i="1" s="1"/>
  <c r="M123" i="1"/>
  <c r="N123" i="1" s="1"/>
  <c r="M116" i="1"/>
  <c r="N116" i="1" s="1"/>
  <c r="M117" i="1"/>
  <c r="N117" i="1" s="1"/>
  <c r="M118" i="1"/>
  <c r="N118" i="1" s="1"/>
  <c r="M119" i="1"/>
  <c r="N119" i="1" s="1"/>
  <c r="M120" i="1"/>
  <c r="N120" i="1" s="1"/>
  <c r="M121" i="1"/>
  <c r="N121" i="1" s="1"/>
  <c r="M115" i="1"/>
  <c r="N115" i="1" s="1"/>
  <c r="M109" i="1"/>
  <c r="N109" i="1" s="1"/>
  <c r="L4" i="18"/>
  <c r="M66" i="1" l="1"/>
  <c r="N66" i="1" s="1"/>
  <c r="M64" i="1"/>
  <c r="N64" i="1" s="1"/>
  <c r="M63" i="1"/>
  <c r="N63" i="1" s="1"/>
  <c r="M62" i="1"/>
  <c r="N62" i="1" s="1"/>
  <c r="M61" i="1"/>
  <c r="N61" i="1" s="1"/>
  <c r="M60" i="1"/>
  <c r="N60" i="1" s="1"/>
  <c r="M65" i="1"/>
  <c r="N65" i="1" s="1"/>
  <c r="G9" i="12" l="1"/>
  <c r="M53" i="1"/>
  <c r="M4" i="12" s="1"/>
  <c r="J56" i="1"/>
  <c r="I4" i="12"/>
  <c r="I5" i="12"/>
  <c r="I6" i="12"/>
  <c r="I7" i="12"/>
  <c r="I8" i="12"/>
  <c r="I9" i="12"/>
  <c r="I10" i="12"/>
  <c r="N54" i="1" l="1"/>
  <c r="N53" i="1"/>
  <c r="S4" i="3"/>
  <c r="T4" i="3"/>
  <c r="S5" i="3"/>
  <c r="T5" i="3"/>
  <c r="S6" i="3"/>
  <c r="T6" i="3"/>
  <c r="S7" i="3"/>
  <c r="T7" i="3"/>
  <c r="S8" i="3"/>
  <c r="T8" i="3"/>
  <c r="S9" i="3"/>
  <c r="T9" i="3"/>
  <c r="S10" i="3"/>
  <c r="T10" i="3"/>
  <c r="S11" i="3"/>
  <c r="T11" i="3"/>
  <c r="N59" i="1"/>
  <c r="N58" i="1"/>
  <c r="N57" i="1"/>
  <c r="N56" i="1"/>
  <c r="N55" i="1"/>
  <c r="M44" i="1"/>
  <c r="N44" i="1" s="1"/>
  <c r="M52" i="1"/>
  <c r="N52" i="1" s="1"/>
  <c r="M51" i="1"/>
  <c r="N51" i="1" s="1"/>
  <c r="M50" i="1"/>
  <c r="N50" i="1" s="1"/>
  <c r="T39" i="1"/>
  <c r="S39" i="1"/>
  <c r="M42" i="1"/>
  <c r="N42" i="1" s="1"/>
  <c r="M40" i="1"/>
  <c r="N40" i="1" s="1"/>
  <c r="M39" i="1"/>
  <c r="N39" i="1" s="1"/>
  <c r="N41" i="1"/>
  <c r="N43" i="1"/>
  <c r="N38" i="1" l="1"/>
  <c r="K38" i="1"/>
  <c r="M37" i="1"/>
  <c r="N37" i="1" s="1"/>
  <c r="N8" i="6" s="1"/>
  <c r="M36" i="1"/>
  <c r="N36" i="1" s="1"/>
  <c r="M35" i="1"/>
  <c r="N35" i="1" s="1"/>
  <c r="M34" i="1"/>
  <c r="N34" i="1" s="1"/>
  <c r="M33" i="1"/>
  <c r="N33" i="1" s="1"/>
  <c r="J33" i="1"/>
  <c r="M32" i="1"/>
  <c r="N32" i="1" s="1"/>
  <c r="M30" i="1"/>
  <c r="N30" i="1" s="1"/>
  <c r="J30" i="1"/>
  <c r="N31" i="1"/>
  <c r="L4" i="5"/>
  <c r="P4" i="5"/>
  <c r="P5" i="5"/>
  <c r="P6" i="5"/>
  <c r="N29" i="1" l="1"/>
  <c r="K28" i="1"/>
  <c r="N28" i="1"/>
  <c r="N47" i="1" l="1"/>
  <c r="N46" i="1"/>
  <c r="R9" i="16"/>
  <c r="S9" i="16"/>
  <c r="T9" i="16"/>
  <c r="M102" i="1" l="1"/>
  <c r="U39" i="1" l="1"/>
  <c r="U4" i="7" s="1"/>
  <c r="U40" i="1"/>
  <c r="U41" i="1"/>
  <c r="M110" i="1" l="1"/>
  <c r="N110" i="1" s="1"/>
  <c r="U6" i="18"/>
  <c r="M112" i="1"/>
  <c r="N112" i="1" s="1"/>
  <c r="M111" i="1"/>
  <c r="N111" i="1" s="1"/>
  <c r="M108" i="1" l="1"/>
  <c r="N108" i="1" s="1"/>
  <c r="M107" i="1"/>
  <c r="N107" i="1" s="1"/>
  <c r="J106" i="1"/>
  <c r="K106" i="1" s="1"/>
  <c r="M106" i="1" s="1"/>
  <c r="N106" i="1" s="1"/>
  <c r="M104" i="1" l="1"/>
  <c r="N104" i="1" s="1"/>
  <c r="M105" i="1"/>
  <c r="N105" i="1" s="1"/>
  <c r="M103" i="1"/>
  <c r="N103" i="1" s="1"/>
  <c r="N102" i="1"/>
  <c r="M100" i="1"/>
  <c r="N100" i="1" s="1"/>
  <c r="M99" i="1"/>
  <c r="N99" i="1" s="1"/>
  <c r="J99" i="1"/>
  <c r="N98" i="1"/>
  <c r="K98" i="1"/>
  <c r="M67" i="1" l="1"/>
  <c r="N67" i="1" s="1"/>
  <c r="J67" i="1"/>
  <c r="K67" i="1" s="1"/>
  <c r="L4" i="10"/>
  <c r="U48" i="1" l="1"/>
  <c r="U49" i="1"/>
  <c r="M49" i="1"/>
  <c r="N49" i="1" s="1"/>
  <c r="M48" i="1"/>
  <c r="N48" i="1" s="1"/>
  <c r="J49" i="1"/>
  <c r="K49" i="1" s="1"/>
  <c r="J48" i="1"/>
  <c r="K48" i="1" s="1"/>
  <c r="I16" i="22" l="1"/>
  <c r="J16" i="22"/>
  <c r="H16" i="22"/>
  <c r="L5" i="21"/>
  <c r="L4" i="21"/>
  <c r="S5" i="20"/>
  <c r="T5" i="20"/>
  <c r="S6" i="20"/>
  <c r="T6" i="20"/>
  <c r="S7" i="20"/>
  <c r="T7" i="20"/>
  <c r="S8" i="20"/>
  <c r="T8" i="20"/>
  <c r="S9" i="20"/>
  <c r="T9" i="20"/>
  <c r="S10" i="20"/>
  <c r="T10" i="20"/>
  <c r="S11" i="20"/>
  <c r="T11" i="20"/>
  <c r="S12" i="20"/>
  <c r="T12" i="20"/>
  <c r="T4" i="20"/>
  <c r="S4" i="20"/>
  <c r="L5" i="20"/>
  <c r="L6" i="20"/>
  <c r="L7" i="20"/>
  <c r="L8" i="20"/>
  <c r="L9" i="20"/>
  <c r="L10" i="20"/>
  <c r="L11" i="20"/>
  <c r="L12" i="20"/>
  <c r="L4" i="20"/>
  <c r="S5" i="19"/>
  <c r="T5" i="19"/>
  <c r="T4" i="19"/>
  <c r="S4" i="19"/>
  <c r="L5" i="19"/>
  <c r="L4" i="19"/>
  <c r="S5" i="18"/>
  <c r="T5" i="18"/>
  <c r="S6" i="18"/>
  <c r="T6" i="18"/>
  <c r="S7" i="18"/>
  <c r="T7" i="18"/>
  <c r="T4" i="18"/>
  <c r="S4" i="18"/>
  <c r="L5" i="18"/>
  <c r="L6" i="18"/>
  <c r="L7" i="18"/>
  <c r="S5" i="17"/>
  <c r="T5" i="17"/>
  <c r="U5" i="17"/>
  <c r="S6" i="17"/>
  <c r="T6" i="17"/>
  <c r="U6" i="17"/>
  <c r="T4" i="17"/>
  <c r="U4" i="17"/>
  <c r="S4" i="17"/>
  <c r="L5" i="17"/>
  <c r="L6" i="17"/>
  <c r="L4" i="17"/>
  <c r="S5" i="16"/>
  <c r="T5" i="16"/>
  <c r="S6" i="16"/>
  <c r="T6" i="16"/>
  <c r="S7" i="16"/>
  <c r="T7" i="16"/>
  <c r="S8" i="16"/>
  <c r="T8" i="16"/>
  <c r="S10" i="16"/>
  <c r="T10" i="16"/>
  <c r="S11" i="16"/>
  <c r="T11" i="16"/>
  <c r="S12" i="16"/>
  <c r="T12" i="16"/>
  <c r="T4" i="16"/>
  <c r="S4" i="16"/>
  <c r="L5" i="16"/>
  <c r="L6" i="16"/>
  <c r="L7" i="16"/>
  <c r="L8" i="16"/>
  <c r="L9" i="16"/>
  <c r="L10" i="16"/>
  <c r="L11" i="16"/>
  <c r="L12" i="16"/>
  <c r="L4" i="16"/>
  <c r="S5" i="15"/>
  <c r="T5" i="15"/>
  <c r="S6" i="15"/>
  <c r="T6" i="15"/>
  <c r="S7" i="15"/>
  <c r="T7" i="15"/>
  <c r="S8" i="15"/>
  <c r="T8" i="15"/>
  <c r="S9" i="15"/>
  <c r="T9" i="15"/>
  <c r="S10" i="15"/>
  <c r="T10" i="15"/>
  <c r="S11" i="15"/>
  <c r="T11" i="15"/>
  <c r="S12" i="15"/>
  <c r="T12" i="15"/>
  <c r="S13" i="15"/>
  <c r="T13" i="15"/>
  <c r="S14" i="15"/>
  <c r="T14" i="15"/>
  <c r="S15" i="15"/>
  <c r="T15" i="15"/>
  <c r="S16" i="15"/>
  <c r="T16" i="15"/>
  <c r="S17" i="15"/>
  <c r="T17" i="15"/>
  <c r="S18" i="15"/>
  <c r="T18" i="15"/>
  <c r="S19" i="15"/>
  <c r="T19" i="15"/>
  <c r="S20" i="15"/>
  <c r="T20" i="15"/>
  <c r="S21" i="15"/>
  <c r="T21" i="15"/>
  <c r="S22" i="15"/>
  <c r="T22" i="15"/>
  <c r="S23" i="15"/>
  <c r="T23" i="15"/>
  <c r="S24" i="15"/>
  <c r="T24" i="15"/>
  <c r="S25" i="15"/>
  <c r="T25" i="15"/>
  <c r="S26" i="15"/>
  <c r="T26" i="15"/>
  <c r="S27" i="15"/>
  <c r="T27" i="15"/>
  <c r="S28" i="15"/>
  <c r="T28" i="15"/>
  <c r="S29" i="15"/>
  <c r="T29" i="15"/>
  <c r="S30" i="15"/>
  <c r="T30" i="15"/>
  <c r="S31" i="15"/>
  <c r="T31" i="15"/>
  <c r="S32" i="15"/>
  <c r="T32" i="15"/>
  <c r="T4" i="15"/>
  <c r="S4" i="15"/>
  <c r="L5" i="15"/>
  <c r="L6" i="15"/>
  <c r="L7" i="15"/>
  <c r="L8" i="15"/>
  <c r="L9" i="15"/>
  <c r="L10" i="15"/>
  <c r="L11" i="15"/>
  <c r="L12" i="15"/>
  <c r="L13" i="15"/>
  <c r="L14" i="15"/>
  <c r="L15" i="15"/>
  <c r="L16" i="15"/>
  <c r="L17" i="15"/>
  <c r="L18" i="15"/>
  <c r="L19" i="15"/>
  <c r="L20" i="15"/>
  <c r="L21" i="15"/>
  <c r="L22" i="15"/>
  <c r="L23" i="15"/>
  <c r="L24" i="15"/>
  <c r="L25" i="15"/>
  <c r="L26" i="15"/>
  <c r="L27" i="15"/>
  <c r="L28" i="15"/>
  <c r="L29" i="15"/>
  <c r="L30" i="15"/>
  <c r="L31" i="15"/>
  <c r="L32" i="15"/>
  <c r="L4" i="15"/>
  <c r="T4" i="14"/>
  <c r="T5" i="14" s="1"/>
  <c r="I13" i="22" s="1"/>
  <c r="S4" i="14"/>
  <c r="S5" i="14" s="1"/>
  <c r="H13" i="22" s="1"/>
  <c r="L4" i="14"/>
  <c r="S5" i="13"/>
  <c r="T5" i="13"/>
  <c r="S6" i="13"/>
  <c r="T6" i="13"/>
  <c r="S7" i="13"/>
  <c r="T7" i="13"/>
  <c r="S8" i="13"/>
  <c r="T8" i="13"/>
  <c r="S9" i="13"/>
  <c r="T9" i="13"/>
  <c r="S10" i="13"/>
  <c r="T10" i="13"/>
  <c r="T4" i="13"/>
  <c r="S4" i="13"/>
  <c r="L6" i="13"/>
  <c r="L7" i="13"/>
  <c r="L8" i="13"/>
  <c r="L9" i="13"/>
  <c r="L10" i="13"/>
  <c r="L4" i="13"/>
  <c r="S5" i="12"/>
  <c r="T5" i="12"/>
  <c r="S6" i="12"/>
  <c r="T6" i="12"/>
  <c r="S7" i="12"/>
  <c r="T7" i="12"/>
  <c r="S8" i="12"/>
  <c r="T8" i="12"/>
  <c r="S9" i="12"/>
  <c r="T9" i="12"/>
  <c r="S10" i="12"/>
  <c r="T10" i="12"/>
  <c r="T4" i="12"/>
  <c r="S4" i="12"/>
  <c r="Q4" i="12"/>
  <c r="S6" i="21" l="1"/>
  <c r="H20" i="22" s="1"/>
  <c r="T6" i="21"/>
  <c r="T8" i="18"/>
  <c r="I17" i="22" s="1"/>
  <c r="S13" i="20"/>
  <c r="H19" i="22" s="1"/>
  <c r="T13" i="20"/>
  <c r="S8" i="18"/>
  <c r="S6" i="19"/>
  <c r="H18" i="22" s="1"/>
  <c r="T6" i="19"/>
  <c r="S13" i="16"/>
  <c r="H15" i="22" s="1"/>
  <c r="T13" i="16"/>
  <c r="S33" i="15"/>
  <c r="H14" i="22" s="1"/>
  <c r="T33" i="15"/>
  <c r="U5" i="14"/>
  <c r="J13" i="22" s="1"/>
  <c r="S11" i="13"/>
  <c r="H12" i="22" s="1"/>
  <c r="T11" i="13"/>
  <c r="I12" i="22" s="1"/>
  <c r="T11" i="12"/>
  <c r="I11" i="22" s="1"/>
  <c r="S11" i="12"/>
  <c r="H11" i="22" s="1"/>
  <c r="L5" i="12"/>
  <c r="L6" i="12"/>
  <c r="L7" i="12"/>
  <c r="L8" i="12"/>
  <c r="L9" i="12"/>
  <c r="L10" i="12"/>
  <c r="L4" i="12"/>
  <c r="S4" i="11"/>
  <c r="T4" i="11"/>
  <c r="S5" i="11"/>
  <c r="T5" i="11"/>
  <c r="T3" i="11"/>
  <c r="S3" i="11"/>
  <c r="L4" i="11"/>
  <c r="L5" i="11"/>
  <c r="L3" i="11"/>
  <c r="S5" i="10"/>
  <c r="T5" i="10"/>
  <c r="T4" i="10"/>
  <c r="S4" i="10"/>
  <c r="L5" i="10"/>
  <c r="S5" i="9"/>
  <c r="T5" i="9"/>
  <c r="S6" i="9"/>
  <c r="T6" i="9"/>
  <c r="T4" i="9"/>
  <c r="S4" i="9"/>
  <c r="L5" i="9"/>
  <c r="L6" i="9"/>
  <c r="L4" i="9"/>
  <c r="T4" i="8"/>
  <c r="T5" i="8" s="1"/>
  <c r="I7" i="22" s="1"/>
  <c r="S4" i="8"/>
  <c r="S5" i="8" s="1"/>
  <c r="H7" i="22" s="1"/>
  <c r="S5" i="7"/>
  <c r="T5" i="7"/>
  <c r="S6" i="7"/>
  <c r="T6" i="7"/>
  <c r="S7" i="7"/>
  <c r="T7" i="7"/>
  <c r="S8" i="7"/>
  <c r="T8" i="7"/>
  <c r="T4" i="7"/>
  <c r="S4" i="7"/>
  <c r="L5" i="7"/>
  <c r="L6" i="7"/>
  <c r="L7" i="7"/>
  <c r="L8" i="7"/>
  <c r="L4" i="7"/>
  <c r="T5" i="6"/>
  <c r="T6" i="6"/>
  <c r="T7" i="6"/>
  <c r="T8" i="6"/>
  <c r="T9" i="6"/>
  <c r="T4" i="6"/>
  <c r="S5" i="6"/>
  <c r="S6" i="6"/>
  <c r="S7" i="6"/>
  <c r="S8" i="6"/>
  <c r="S9" i="6"/>
  <c r="S4" i="6"/>
  <c r="L5" i="6"/>
  <c r="L8" i="6"/>
  <c r="L9" i="6"/>
  <c r="L4" i="6"/>
  <c r="S5" i="5"/>
  <c r="T5" i="5"/>
  <c r="S6" i="5"/>
  <c r="T6" i="5"/>
  <c r="T4" i="5"/>
  <c r="S4" i="5"/>
  <c r="T4" i="4"/>
  <c r="T5" i="4"/>
  <c r="S5" i="4"/>
  <c r="S4" i="4"/>
  <c r="L5" i="4"/>
  <c r="L4" i="4"/>
  <c r="L4" i="3"/>
  <c r="T12" i="3"/>
  <c r="T13" i="3"/>
  <c r="T14" i="3"/>
  <c r="T15" i="3"/>
  <c r="T16" i="3"/>
  <c r="T17" i="3"/>
  <c r="T18" i="3"/>
  <c r="T19" i="3"/>
  <c r="T20" i="3"/>
  <c r="T21" i="3"/>
  <c r="T22" i="3"/>
  <c r="T23" i="3"/>
  <c r="T24" i="3"/>
  <c r="T25" i="3"/>
  <c r="S12" i="3"/>
  <c r="S13" i="3"/>
  <c r="S14" i="3"/>
  <c r="S15" i="3"/>
  <c r="S16" i="3"/>
  <c r="S17" i="3"/>
  <c r="S18" i="3"/>
  <c r="S19" i="3"/>
  <c r="S20" i="3"/>
  <c r="S21" i="3"/>
  <c r="S22" i="3"/>
  <c r="S23" i="3"/>
  <c r="S24" i="3"/>
  <c r="S25" i="3"/>
  <c r="L5" i="3"/>
  <c r="L6" i="3"/>
  <c r="L7" i="3"/>
  <c r="L8" i="3"/>
  <c r="L9" i="3"/>
  <c r="L10" i="3"/>
  <c r="L11" i="3"/>
  <c r="L13" i="3"/>
  <c r="L14" i="3"/>
  <c r="L15" i="3"/>
  <c r="L16" i="3"/>
  <c r="L17" i="3"/>
  <c r="L18" i="3"/>
  <c r="L19" i="3"/>
  <c r="L20" i="3"/>
  <c r="L21" i="3"/>
  <c r="L22" i="3"/>
  <c r="L23" i="3"/>
  <c r="L24" i="3"/>
  <c r="L25" i="3"/>
  <c r="U13" i="20" l="1"/>
  <c r="I14" i="22"/>
  <c r="U33" i="15"/>
  <c r="J14" i="22" s="1"/>
  <c r="I15" i="22"/>
  <c r="U13" i="16"/>
  <c r="J15" i="22" s="1"/>
  <c r="U8" i="18"/>
  <c r="J17" i="22" s="1"/>
  <c r="H17" i="22"/>
  <c r="J19" i="22"/>
  <c r="I19" i="22"/>
  <c r="U6" i="19"/>
  <c r="J18" i="22" s="1"/>
  <c r="I18" i="22"/>
  <c r="U6" i="21"/>
  <c r="J20" i="22" s="1"/>
  <c r="I20" i="22"/>
  <c r="U11" i="13"/>
  <c r="J12" i="22" s="1"/>
  <c r="U11" i="12"/>
  <c r="J11" i="22" s="1"/>
  <c r="T7" i="9"/>
  <c r="I8" i="22" s="1"/>
  <c r="T6" i="10"/>
  <c r="T6" i="11"/>
  <c r="I10" i="22" s="1"/>
  <c r="S6" i="11"/>
  <c r="H10" i="22" s="1"/>
  <c r="S6" i="10"/>
  <c r="H9" i="22" s="1"/>
  <c r="S7" i="9"/>
  <c r="H8" i="22" s="1"/>
  <c r="S9" i="7"/>
  <c r="H6" i="22" s="1"/>
  <c r="T9" i="7"/>
  <c r="I6" i="22" s="1"/>
  <c r="U5" i="8"/>
  <c r="J7" i="22" s="1"/>
  <c r="S6" i="4"/>
  <c r="H3" i="22" s="1"/>
  <c r="S7" i="5"/>
  <c r="H4" i="22" s="1"/>
  <c r="T10" i="6"/>
  <c r="I5" i="22" s="1"/>
  <c r="S10" i="6"/>
  <c r="H5" i="22" s="1"/>
  <c r="S26" i="3"/>
  <c r="H2" i="22" s="1"/>
  <c r="T26" i="3"/>
  <c r="I2" i="22" s="1"/>
  <c r="T7" i="5"/>
  <c r="I4" i="22" s="1"/>
  <c r="T6" i="4"/>
  <c r="M4" i="18"/>
  <c r="M7" i="6"/>
  <c r="M6" i="5"/>
  <c r="M4" i="5"/>
  <c r="M17" i="3"/>
  <c r="M13" i="3"/>
  <c r="M9" i="3"/>
  <c r="T126" i="1"/>
  <c r="I22" i="22" s="1"/>
  <c r="S126" i="1"/>
  <c r="H22" i="22" s="1"/>
  <c r="U7" i="1"/>
  <c r="U5" i="3" s="1"/>
  <c r="U8" i="1"/>
  <c r="U6" i="3" s="1"/>
  <c r="U9" i="1"/>
  <c r="U7" i="3" s="1"/>
  <c r="U10" i="1"/>
  <c r="U8" i="3" s="1"/>
  <c r="U11" i="1"/>
  <c r="U9" i="3" s="1"/>
  <c r="U12" i="1"/>
  <c r="U10" i="3" s="1"/>
  <c r="U13" i="1"/>
  <c r="U11" i="3" s="1"/>
  <c r="U14" i="1"/>
  <c r="U12" i="3" s="1"/>
  <c r="U15" i="1"/>
  <c r="U13" i="3" s="1"/>
  <c r="U16" i="1"/>
  <c r="U14" i="3" s="1"/>
  <c r="U17" i="1"/>
  <c r="U15" i="3" s="1"/>
  <c r="U18" i="1"/>
  <c r="U16" i="3" s="1"/>
  <c r="U19" i="1"/>
  <c r="U17" i="3" s="1"/>
  <c r="U20" i="1"/>
  <c r="U18" i="3" s="1"/>
  <c r="U21" i="1"/>
  <c r="U19" i="3" s="1"/>
  <c r="U22" i="1"/>
  <c r="U20" i="3" s="1"/>
  <c r="U23" i="1"/>
  <c r="U21" i="3" s="1"/>
  <c r="U24" i="1"/>
  <c r="U22" i="3" s="1"/>
  <c r="U25" i="1"/>
  <c r="U23" i="3" s="1"/>
  <c r="U26" i="1"/>
  <c r="U24" i="3" s="1"/>
  <c r="U27" i="1"/>
  <c r="U25" i="3" s="1"/>
  <c r="U28" i="1"/>
  <c r="U4" i="4" s="1"/>
  <c r="U29" i="1"/>
  <c r="U5" i="4" s="1"/>
  <c r="U30" i="1"/>
  <c r="U4" i="5" s="1"/>
  <c r="U31" i="1"/>
  <c r="U5" i="5" s="1"/>
  <c r="U32" i="1"/>
  <c r="U6" i="5" s="1"/>
  <c r="U33" i="1"/>
  <c r="U4" i="6" s="1"/>
  <c r="U34" i="1"/>
  <c r="U5" i="6" s="1"/>
  <c r="U35" i="1"/>
  <c r="U6" i="6" s="1"/>
  <c r="U36" i="1"/>
  <c r="U7" i="6" s="1"/>
  <c r="U37" i="1"/>
  <c r="U8" i="6" s="1"/>
  <c r="U9" i="6"/>
  <c r="U5" i="7"/>
  <c r="U6" i="7"/>
  <c r="U7" i="7"/>
  <c r="U8" i="7"/>
  <c r="U44" i="1"/>
  <c r="U4" i="8" s="1"/>
  <c r="U45" i="1"/>
  <c r="U4" i="9" s="1"/>
  <c r="U46" i="1"/>
  <c r="U5" i="9" s="1"/>
  <c r="U47" i="1"/>
  <c r="U6" i="9" s="1"/>
  <c r="U4" i="10"/>
  <c r="U5" i="10"/>
  <c r="U50" i="1"/>
  <c r="U3" i="11" s="1"/>
  <c r="U51" i="1"/>
  <c r="U4" i="11" s="1"/>
  <c r="U52" i="1"/>
  <c r="U5" i="11" s="1"/>
  <c r="U53" i="1"/>
  <c r="U4" i="12" s="1"/>
  <c r="U54" i="1"/>
  <c r="U5" i="12" s="1"/>
  <c r="U55" i="1"/>
  <c r="U6" i="12" s="1"/>
  <c r="U56" i="1"/>
  <c r="U7" i="12" s="1"/>
  <c r="U57" i="1"/>
  <c r="U8" i="12" s="1"/>
  <c r="U58" i="1"/>
  <c r="U9" i="12" s="1"/>
  <c r="U59" i="1"/>
  <c r="U10" i="12" s="1"/>
  <c r="U60" i="1"/>
  <c r="U4" i="13" s="1"/>
  <c r="U61" i="1"/>
  <c r="U5" i="13" s="1"/>
  <c r="U62" i="1"/>
  <c r="U6" i="13" s="1"/>
  <c r="U63" i="1"/>
  <c r="U7" i="13" s="1"/>
  <c r="U64" i="1"/>
  <c r="U8" i="13" s="1"/>
  <c r="U65" i="1"/>
  <c r="U9" i="13" s="1"/>
  <c r="U66" i="1"/>
  <c r="U10" i="13" s="1"/>
  <c r="U67" i="1"/>
  <c r="U4" i="14" s="1"/>
  <c r="U68" i="1"/>
  <c r="U4" i="15" s="1"/>
  <c r="U69" i="1"/>
  <c r="U5" i="15" s="1"/>
  <c r="U70" i="1"/>
  <c r="U6" i="15" s="1"/>
  <c r="U71" i="1"/>
  <c r="U7" i="15" s="1"/>
  <c r="U72" i="1"/>
  <c r="U8" i="15" s="1"/>
  <c r="U73" i="1"/>
  <c r="U9" i="15" s="1"/>
  <c r="U74" i="1"/>
  <c r="U10" i="15" s="1"/>
  <c r="U75" i="1"/>
  <c r="U11" i="15" s="1"/>
  <c r="U76" i="1"/>
  <c r="U12" i="15" s="1"/>
  <c r="U77" i="1"/>
  <c r="U13" i="15" s="1"/>
  <c r="U78" i="1"/>
  <c r="U14" i="15" s="1"/>
  <c r="U79" i="1"/>
  <c r="U15" i="15" s="1"/>
  <c r="U80" i="1"/>
  <c r="U16" i="15" s="1"/>
  <c r="U81" i="1"/>
  <c r="U17" i="15" s="1"/>
  <c r="U82" i="1"/>
  <c r="U18" i="15" s="1"/>
  <c r="U83" i="1"/>
  <c r="U19" i="15" s="1"/>
  <c r="U84" i="1"/>
  <c r="U20" i="15" s="1"/>
  <c r="U85" i="1"/>
  <c r="U21" i="15" s="1"/>
  <c r="U86" i="1"/>
  <c r="U22" i="15" s="1"/>
  <c r="U87" i="1"/>
  <c r="U23" i="15" s="1"/>
  <c r="U88" i="1"/>
  <c r="U24" i="15" s="1"/>
  <c r="U89" i="1"/>
  <c r="U25" i="15" s="1"/>
  <c r="U90" i="1"/>
  <c r="U26" i="15" s="1"/>
  <c r="U91" i="1"/>
  <c r="U27" i="15" s="1"/>
  <c r="U92" i="1"/>
  <c r="U28" i="15" s="1"/>
  <c r="U93" i="1"/>
  <c r="U29" i="15" s="1"/>
  <c r="U94" i="1"/>
  <c r="U30" i="15" s="1"/>
  <c r="U95" i="1"/>
  <c r="U31" i="15" s="1"/>
  <c r="U96" i="1"/>
  <c r="U32" i="15" s="1"/>
  <c r="U97" i="1"/>
  <c r="U4" i="16" s="1"/>
  <c r="U98" i="1"/>
  <c r="U5" i="16" s="1"/>
  <c r="U99" i="1"/>
  <c r="U6" i="16" s="1"/>
  <c r="U100" i="1"/>
  <c r="U7" i="16" s="1"/>
  <c r="U8" i="16"/>
  <c r="U9" i="16"/>
  <c r="U103" i="1"/>
  <c r="U10" i="16" s="1"/>
  <c r="U104" i="1"/>
  <c r="U11" i="16" s="1"/>
  <c r="U105" i="1"/>
  <c r="U12" i="16" s="1"/>
  <c r="U109" i="1"/>
  <c r="U4" i="18" s="1"/>
  <c r="U110" i="1"/>
  <c r="U5" i="18" s="1"/>
  <c r="U112" i="1"/>
  <c r="U7" i="18" s="1"/>
  <c r="U113" i="1"/>
  <c r="U4" i="19" s="1"/>
  <c r="U114" i="1"/>
  <c r="U5" i="19" s="1"/>
  <c r="U115" i="1"/>
  <c r="U4" i="20" s="1"/>
  <c r="U116" i="1"/>
  <c r="U5" i="20" s="1"/>
  <c r="U117" i="1"/>
  <c r="U6" i="20" s="1"/>
  <c r="U118" i="1"/>
  <c r="U7" i="20" s="1"/>
  <c r="U119" i="1"/>
  <c r="U8" i="20" s="1"/>
  <c r="U120" i="1"/>
  <c r="U9" i="20" s="1"/>
  <c r="U121" i="1"/>
  <c r="U10" i="20" s="1"/>
  <c r="U122" i="1"/>
  <c r="U11" i="20" s="1"/>
  <c r="U123" i="1"/>
  <c r="U12" i="20" s="1"/>
  <c r="U124" i="1"/>
  <c r="U4" i="21" s="1"/>
  <c r="U125" i="1"/>
  <c r="U5" i="21" s="1"/>
  <c r="U6" i="1"/>
  <c r="U4" i="3" s="1"/>
  <c r="R6" i="1"/>
  <c r="R4" i="3" s="1"/>
  <c r="V4" i="3"/>
  <c r="I3" i="22" l="1"/>
  <c r="U6" i="4"/>
  <c r="J3" i="22" s="1"/>
  <c r="U126" i="1"/>
  <c r="J22" i="22" s="1"/>
  <c r="I9" i="22"/>
  <c r="U6" i="10"/>
  <c r="J9" i="22" s="1"/>
  <c r="N4" i="21"/>
  <c r="M4" i="21"/>
  <c r="N5" i="21"/>
  <c r="M5" i="21"/>
  <c r="H21" i="22"/>
  <c r="N5" i="20"/>
  <c r="M5" i="20"/>
  <c r="N4" i="20"/>
  <c r="M4" i="20"/>
  <c r="N6" i="20"/>
  <c r="M6" i="20"/>
  <c r="N7" i="20"/>
  <c r="M7" i="20"/>
  <c r="N11" i="20"/>
  <c r="M11" i="20"/>
  <c r="N8" i="20"/>
  <c r="M8" i="20"/>
  <c r="N12" i="20"/>
  <c r="M12" i="20"/>
  <c r="N9" i="20"/>
  <c r="M9" i="20"/>
  <c r="N10" i="20"/>
  <c r="M10" i="20"/>
  <c r="N5" i="19"/>
  <c r="M5" i="19"/>
  <c r="N4" i="19"/>
  <c r="M4" i="19"/>
  <c r="N5" i="18"/>
  <c r="M5" i="18"/>
  <c r="N6" i="18"/>
  <c r="M6" i="18"/>
  <c r="N7" i="18"/>
  <c r="M7" i="18"/>
  <c r="N6" i="17"/>
  <c r="M6" i="17"/>
  <c r="N5" i="17"/>
  <c r="M5" i="17"/>
  <c r="N4" i="17"/>
  <c r="M4" i="17"/>
  <c r="N12" i="16"/>
  <c r="M12" i="16"/>
  <c r="N6" i="16"/>
  <c r="M6" i="16"/>
  <c r="N7" i="16"/>
  <c r="M7" i="16"/>
  <c r="N8" i="16"/>
  <c r="M8" i="16"/>
  <c r="N9" i="16"/>
  <c r="M9" i="16"/>
  <c r="N10" i="16"/>
  <c r="M10" i="16"/>
  <c r="N11" i="16"/>
  <c r="M11" i="16"/>
  <c r="N23" i="15"/>
  <c r="M23" i="15"/>
  <c r="N32" i="15"/>
  <c r="M32" i="15"/>
  <c r="N9" i="15"/>
  <c r="M9" i="15"/>
  <c r="N25" i="15"/>
  <c r="M25" i="15"/>
  <c r="N10" i="15"/>
  <c r="M10" i="15"/>
  <c r="N18" i="15"/>
  <c r="M18" i="15"/>
  <c r="N26" i="15"/>
  <c r="M26" i="15"/>
  <c r="N16" i="15"/>
  <c r="M16" i="15"/>
  <c r="N17" i="15"/>
  <c r="M17" i="15"/>
  <c r="N11" i="15"/>
  <c r="M11" i="15"/>
  <c r="N19" i="15"/>
  <c r="M19" i="15"/>
  <c r="N27" i="15"/>
  <c r="M27" i="15"/>
  <c r="N8" i="15"/>
  <c r="M8" i="15"/>
  <c r="N4" i="15"/>
  <c r="M4" i="15"/>
  <c r="N12" i="15"/>
  <c r="M12" i="15"/>
  <c r="N20" i="15"/>
  <c r="M20" i="15"/>
  <c r="N28" i="15"/>
  <c r="M28" i="15"/>
  <c r="N7" i="15"/>
  <c r="M7" i="15"/>
  <c r="N24" i="15"/>
  <c r="M24" i="15"/>
  <c r="N5" i="15"/>
  <c r="M5" i="15"/>
  <c r="N13" i="15"/>
  <c r="M13" i="15"/>
  <c r="N21" i="15"/>
  <c r="M21" i="15"/>
  <c r="N29" i="15"/>
  <c r="M29" i="15"/>
  <c r="N15" i="15"/>
  <c r="M15" i="15"/>
  <c r="N6" i="15"/>
  <c r="M6" i="15"/>
  <c r="N14" i="15"/>
  <c r="M14" i="15"/>
  <c r="N22" i="15"/>
  <c r="M22" i="15"/>
  <c r="N30" i="15"/>
  <c r="M30" i="15"/>
  <c r="U7" i="9"/>
  <c r="J8" i="22" s="1"/>
  <c r="N4" i="14"/>
  <c r="N5" i="14" s="1"/>
  <c r="G13" i="22" s="1"/>
  <c r="M4" i="14"/>
  <c r="N7" i="13"/>
  <c r="M7" i="13"/>
  <c r="N6" i="13"/>
  <c r="M6" i="13"/>
  <c r="N10" i="13"/>
  <c r="M10" i="13"/>
  <c r="N8" i="13"/>
  <c r="M8" i="13"/>
  <c r="N9" i="13"/>
  <c r="M9" i="13"/>
  <c r="U6" i="11"/>
  <c r="J10" i="22" s="1"/>
  <c r="N4" i="13"/>
  <c r="M4" i="13"/>
  <c r="N5" i="13"/>
  <c r="M5" i="13"/>
  <c r="N4" i="12"/>
  <c r="N6" i="12"/>
  <c r="M6" i="12"/>
  <c r="N7" i="12"/>
  <c r="M7" i="12"/>
  <c r="N3" i="11"/>
  <c r="M3" i="11"/>
  <c r="N4" i="11"/>
  <c r="M4" i="11"/>
  <c r="N5" i="11"/>
  <c r="M5" i="11"/>
  <c r="N5" i="10"/>
  <c r="M5" i="10"/>
  <c r="U9" i="7"/>
  <c r="J6" i="22" s="1"/>
  <c r="N4" i="10"/>
  <c r="M4" i="10"/>
  <c r="N6" i="9"/>
  <c r="M6" i="9"/>
  <c r="N4" i="9"/>
  <c r="M4" i="9"/>
  <c r="N5" i="9"/>
  <c r="M5" i="9"/>
  <c r="U10" i="6"/>
  <c r="J5" i="22" s="1"/>
  <c r="N4" i="7"/>
  <c r="M4" i="7"/>
  <c r="N7" i="7"/>
  <c r="M7" i="7"/>
  <c r="N5" i="7"/>
  <c r="M5" i="7"/>
  <c r="U7" i="5"/>
  <c r="J4" i="22" s="1"/>
  <c r="N7" i="6"/>
  <c r="N4" i="6"/>
  <c r="M4" i="6"/>
  <c r="N5" i="6"/>
  <c r="M5" i="6"/>
  <c r="N6" i="6"/>
  <c r="M6" i="6"/>
  <c r="M8" i="6"/>
  <c r="U26" i="3"/>
  <c r="J2" i="22" s="1"/>
  <c r="N6" i="5"/>
  <c r="N17" i="3"/>
  <c r="N13" i="3"/>
  <c r="N11" i="3"/>
  <c r="M11" i="3"/>
  <c r="N19" i="3"/>
  <c r="M19" i="3"/>
  <c r="N10" i="3"/>
  <c r="M10" i="3"/>
  <c r="N18" i="3"/>
  <c r="M18" i="3"/>
  <c r="N9" i="3"/>
  <c r="N12" i="3"/>
  <c r="M12" i="3"/>
  <c r="N20" i="3"/>
  <c r="M20" i="3"/>
  <c r="N21" i="3"/>
  <c r="M21" i="3"/>
  <c r="N6" i="3"/>
  <c r="M6" i="3"/>
  <c r="N14" i="3"/>
  <c r="M14" i="3"/>
  <c r="N22" i="3"/>
  <c r="M22" i="3"/>
  <c r="N7" i="3"/>
  <c r="M7" i="3"/>
  <c r="N15" i="3"/>
  <c r="M15" i="3"/>
  <c r="N5" i="3"/>
  <c r="M5" i="3"/>
  <c r="N8" i="3"/>
  <c r="M8" i="3"/>
  <c r="N16" i="3"/>
  <c r="M16" i="3"/>
  <c r="M4" i="3"/>
  <c r="D31" i="22"/>
  <c r="E31" i="22" s="1"/>
  <c r="F31" i="22"/>
  <c r="N6" i="21" l="1"/>
  <c r="G20" i="22" s="1"/>
  <c r="N6" i="19"/>
  <c r="G18" i="22" s="1"/>
  <c r="I21" i="22"/>
  <c r="N13" i="20"/>
  <c r="G19" i="22" s="1"/>
  <c r="N11" i="13"/>
  <c r="G12" i="22" s="1"/>
  <c r="N6" i="11"/>
  <c r="G10" i="22" s="1"/>
  <c r="N4" i="5"/>
  <c r="N7" i="9"/>
  <c r="G8" i="22" s="1"/>
  <c r="N4" i="18"/>
  <c r="N8" i="18" s="1"/>
  <c r="G17" i="22" s="1"/>
  <c r="N7" i="17"/>
  <c r="G16" i="22" s="1"/>
  <c r="N6" i="10"/>
  <c r="G9" i="22" s="1"/>
  <c r="N4" i="3"/>
  <c r="I9" i="16"/>
  <c r="I4" i="6" l="1"/>
  <c r="C16" i="22" l="1"/>
  <c r="D16" i="22"/>
  <c r="E16" i="22"/>
  <c r="F16" i="22"/>
  <c r="G5" i="18" l="1"/>
  <c r="G6" i="18"/>
  <c r="G7" i="18"/>
  <c r="R53" i="1" l="1"/>
  <c r="R4" i="12" s="1"/>
  <c r="B5" i="21"/>
  <c r="C5" i="21"/>
  <c r="D5" i="21"/>
  <c r="E5" i="21"/>
  <c r="F5" i="21"/>
  <c r="G5" i="21"/>
  <c r="H5" i="21"/>
  <c r="I5" i="21"/>
  <c r="O5" i="21"/>
  <c r="P5" i="21"/>
  <c r="Q5" i="21"/>
  <c r="V5" i="21"/>
  <c r="W5" i="21"/>
  <c r="B4" i="21"/>
  <c r="C4" i="21"/>
  <c r="D4" i="21"/>
  <c r="E4" i="21"/>
  <c r="F4" i="21"/>
  <c r="G4" i="21"/>
  <c r="H4" i="21"/>
  <c r="I4" i="21"/>
  <c r="O4" i="21"/>
  <c r="P4" i="21"/>
  <c r="Q4" i="21"/>
  <c r="V4" i="21"/>
  <c r="W4" i="21"/>
  <c r="A5" i="21"/>
  <c r="A4" i="21"/>
  <c r="W5" i="20"/>
  <c r="W6" i="20"/>
  <c r="W7" i="20"/>
  <c r="W8" i="20"/>
  <c r="W9" i="20"/>
  <c r="W10" i="20"/>
  <c r="W11" i="20"/>
  <c r="W12" i="20"/>
  <c r="W4" i="20"/>
  <c r="V5" i="20"/>
  <c r="V6" i="20"/>
  <c r="V7" i="20"/>
  <c r="V8" i="20"/>
  <c r="V9" i="20"/>
  <c r="V10" i="20"/>
  <c r="V11" i="20"/>
  <c r="V12" i="20"/>
  <c r="Q5" i="20"/>
  <c r="Q6" i="20"/>
  <c r="Q7" i="20"/>
  <c r="Q8" i="20"/>
  <c r="Q9" i="20"/>
  <c r="Q10" i="20"/>
  <c r="Q11" i="20"/>
  <c r="Q12" i="20"/>
  <c r="P5" i="20"/>
  <c r="P6" i="20"/>
  <c r="P7" i="20"/>
  <c r="P8" i="20"/>
  <c r="P9" i="20"/>
  <c r="P10" i="20"/>
  <c r="P11" i="20"/>
  <c r="P12" i="20"/>
  <c r="O5" i="20"/>
  <c r="O6" i="20"/>
  <c r="O7" i="20"/>
  <c r="O8" i="20"/>
  <c r="O9" i="20"/>
  <c r="O10" i="20"/>
  <c r="O11" i="20"/>
  <c r="O12" i="20"/>
  <c r="I5" i="20"/>
  <c r="I6" i="20"/>
  <c r="I7" i="20"/>
  <c r="I8" i="20"/>
  <c r="I9" i="20"/>
  <c r="I10" i="20"/>
  <c r="I11" i="20"/>
  <c r="I12" i="20"/>
  <c r="H5" i="20"/>
  <c r="H6" i="20"/>
  <c r="H7" i="20"/>
  <c r="H8" i="20"/>
  <c r="H9" i="20"/>
  <c r="H10" i="20"/>
  <c r="H11" i="20"/>
  <c r="H12" i="20"/>
  <c r="G5" i="20"/>
  <c r="G6" i="20"/>
  <c r="G7" i="20"/>
  <c r="G8" i="20"/>
  <c r="G9" i="20"/>
  <c r="G10" i="20"/>
  <c r="G11" i="20"/>
  <c r="G12" i="20"/>
  <c r="F5" i="20"/>
  <c r="F6" i="20"/>
  <c r="F7" i="20"/>
  <c r="F8" i="20"/>
  <c r="F9" i="20"/>
  <c r="F10" i="20"/>
  <c r="F11" i="20"/>
  <c r="F12" i="20"/>
  <c r="E5" i="20"/>
  <c r="E6" i="20"/>
  <c r="E7" i="20"/>
  <c r="E8" i="20"/>
  <c r="E9" i="20"/>
  <c r="E10" i="20"/>
  <c r="E11" i="20"/>
  <c r="E12" i="20"/>
  <c r="D5" i="20"/>
  <c r="D6" i="20"/>
  <c r="D7" i="20"/>
  <c r="D8" i="20"/>
  <c r="D9" i="20"/>
  <c r="D10" i="20"/>
  <c r="D11" i="20"/>
  <c r="D12" i="20"/>
  <c r="C5" i="20"/>
  <c r="C6" i="20"/>
  <c r="C7" i="20"/>
  <c r="C8" i="20"/>
  <c r="C9" i="20"/>
  <c r="C10" i="20"/>
  <c r="C11" i="20"/>
  <c r="C12" i="20"/>
  <c r="B5" i="20"/>
  <c r="B6" i="20"/>
  <c r="B7" i="20"/>
  <c r="B8" i="20"/>
  <c r="B9" i="20"/>
  <c r="B10" i="20"/>
  <c r="B11" i="20"/>
  <c r="B12" i="20"/>
  <c r="B4" i="20"/>
  <c r="C4" i="20"/>
  <c r="D4" i="20"/>
  <c r="E4" i="20"/>
  <c r="F4" i="20"/>
  <c r="G4" i="20"/>
  <c r="H4" i="20"/>
  <c r="I4" i="20"/>
  <c r="O4" i="20"/>
  <c r="P4" i="20"/>
  <c r="Q4" i="20"/>
  <c r="V4" i="20"/>
  <c r="A5" i="20"/>
  <c r="A6" i="20"/>
  <c r="A7" i="20"/>
  <c r="A8" i="20"/>
  <c r="A9" i="20"/>
  <c r="A10" i="20"/>
  <c r="A11" i="20"/>
  <c r="A12" i="20"/>
  <c r="A4" i="20"/>
  <c r="C5" i="19"/>
  <c r="D5" i="19"/>
  <c r="E5" i="19"/>
  <c r="F5" i="19"/>
  <c r="G5" i="19"/>
  <c r="H5" i="19"/>
  <c r="I5" i="19"/>
  <c r="O5" i="19"/>
  <c r="P5" i="19"/>
  <c r="Q5" i="19"/>
  <c r="V5" i="19"/>
  <c r="W5" i="19"/>
  <c r="B5" i="19"/>
  <c r="B4" i="19"/>
  <c r="C4" i="19"/>
  <c r="D4" i="19"/>
  <c r="E4" i="19"/>
  <c r="F4" i="19"/>
  <c r="G4" i="19"/>
  <c r="H4" i="19"/>
  <c r="I4" i="19"/>
  <c r="O4" i="19"/>
  <c r="P4" i="19"/>
  <c r="Q4" i="19"/>
  <c r="V4" i="19"/>
  <c r="W4" i="19"/>
  <c r="A5" i="19"/>
  <c r="A4" i="19"/>
  <c r="P5" i="18"/>
  <c r="P6" i="18"/>
  <c r="P7" i="18"/>
  <c r="Q5" i="18"/>
  <c r="Q6" i="18"/>
  <c r="Q7" i="18"/>
  <c r="R6" i="18"/>
  <c r="V5" i="18"/>
  <c r="V6" i="18"/>
  <c r="V7" i="18"/>
  <c r="W5" i="18"/>
  <c r="W6" i="18"/>
  <c r="W7" i="18"/>
  <c r="O5" i="18"/>
  <c r="O6" i="18"/>
  <c r="O7" i="18"/>
  <c r="I5" i="18"/>
  <c r="I6" i="18"/>
  <c r="I7" i="18"/>
  <c r="H5" i="18"/>
  <c r="H6" i="18"/>
  <c r="H7" i="18"/>
  <c r="F5" i="18"/>
  <c r="F6" i="18"/>
  <c r="F7" i="18"/>
  <c r="E5" i="18"/>
  <c r="E6" i="18"/>
  <c r="E7" i="18"/>
  <c r="D5" i="18"/>
  <c r="D6" i="18"/>
  <c r="D7" i="18"/>
  <c r="C5" i="18"/>
  <c r="C6" i="18"/>
  <c r="C7" i="18"/>
  <c r="B5" i="18"/>
  <c r="B6" i="18"/>
  <c r="B7" i="18"/>
  <c r="B4" i="18"/>
  <c r="C4" i="18"/>
  <c r="D4" i="18"/>
  <c r="E4" i="18"/>
  <c r="F4" i="18"/>
  <c r="G4" i="18"/>
  <c r="H4" i="18"/>
  <c r="I4" i="18"/>
  <c r="O4" i="18"/>
  <c r="P4" i="18"/>
  <c r="Q4" i="18"/>
  <c r="V4" i="18"/>
  <c r="W4" i="18"/>
  <c r="A5" i="18"/>
  <c r="A6" i="18"/>
  <c r="A7" i="18"/>
  <c r="A4" i="18"/>
  <c r="B6" i="17"/>
  <c r="C6" i="17"/>
  <c r="D6" i="17"/>
  <c r="E6" i="17"/>
  <c r="F6" i="17"/>
  <c r="G6" i="17"/>
  <c r="H6" i="17"/>
  <c r="I6" i="17"/>
  <c r="O6" i="17"/>
  <c r="P6" i="17"/>
  <c r="Q6" i="17"/>
  <c r="R6" i="17"/>
  <c r="V6" i="17"/>
  <c r="W6" i="17"/>
  <c r="B5" i="17"/>
  <c r="C5" i="17"/>
  <c r="D5" i="17"/>
  <c r="E5" i="17"/>
  <c r="F5" i="17"/>
  <c r="G5" i="17"/>
  <c r="H5" i="17"/>
  <c r="I5" i="17"/>
  <c r="O5" i="17"/>
  <c r="P5" i="17"/>
  <c r="Q5" i="17"/>
  <c r="R5" i="17"/>
  <c r="V5" i="17"/>
  <c r="W5" i="17"/>
  <c r="B4" i="17"/>
  <c r="C4" i="17"/>
  <c r="D4" i="17"/>
  <c r="E4" i="17"/>
  <c r="F4" i="17"/>
  <c r="G4" i="17"/>
  <c r="H4" i="17"/>
  <c r="I4" i="17"/>
  <c r="O4" i="17"/>
  <c r="P4" i="17"/>
  <c r="Q4" i="17"/>
  <c r="R4" i="17"/>
  <c r="V4" i="17"/>
  <c r="W4" i="17"/>
  <c r="A5" i="17"/>
  <c r="A6" i="17"/>
  <c r="A4" i="17"/>
  <c r="O5" i="16"/>
  <c r="O6" i="16"/>
  <c r="O7" i="16"/>
  <c r="O8" i="16"/>
  <c r="O9" i="16"/>
  <c r="O10" i="16"/>
  <c r="O11" i="16"/>
  <c r="O12" i="16"/>
  <c r="P5" i="16"/>
  <c r="P6" i="16"/>
  <c r="P7" i="16"/>
  <c r="P8" i="16"/>
  <c r="P9" i="16"/>
  <c r="P10" i="16"/>
  <c r="P11" i="16"/>
  <c r="P12" i="16"/>
  <c r="Q5" i="16"/>
  <c r="Q6" i="16"/>
  <c r="Q7" i="16"/>
  <c r="Q8" i="16"/>
  <c r="Q9" i="16"/>
  <c r="Q10" i="16"/>
  <c r="Q11" i="16"/>
  <c r="Q12" i="16"/>
  <c r="V5" i="16"/>
  <c r="V6" i="16"/>
  <c r="V7" i="16"/>
  <c r="V8" i="16"/>
  <c r="V9" i="16"/>
  <c r="V10" i="16"/>
  <c r="V11" i="16"/>
  <c r="V12" i="16"/>
  <c r="W6" i="16"/>
  <c r="W7" i="16"/>
  <c r="W8" i="16"/>
  <c r="W9" i="16"/>
  <c r="W10" i="16"/>
  <c r="W11" i="16"/>
  <c r="W12" i="16"/>
  <c r="J5" i="16"/>
  <c r="I5" i="16"/>
  <c r="I6" i="16"/>
  <c r="I7" i="16"/>
  <c r="I8" i="16"/>
  <c r="I10" i="16"/>
  <c r="I11" i="16"/>
  <c r="I12" i="16"/>
  <c r="H5" i="16"/>
  <c r="H6" i="16"/>
  <c r="H7" i="16"/>
  <c r="H8" i="16"/>
  <c r="H9" i="16"/>
  <c r="H10" i="16"/>
  <c r="H11" i="16"/>
  <c r="H12" i="16"/>
  <c r="G6" i="16"/>
  <c r="G7" i="16"/>
  <c r="G8" i="16"/>
  <c r="G9" i="16"/>
  <c r="G10" i="16"/>
  <c r="G11" i="16"/>
  <c r="G12" i="16"/>
  <c r="F5" i="16"/>
  <c r="F6" i="16"/>
  <c r="F7" i="16"/>
  <c r="F8" i="16"/>
  <c r="F9" i="16"/>
  <c r="F10" i="16"/>
  <c r="F11" i="16"/>
  <c r="F12" i="16"/>
  <c r="E5" i="16"/>
  <c r="E6" i="16"/>
  <c r="E7" i="16"/>
  <c r="E8" i="16"/>
  <c r="E9" i="16"/>
  <c r="E10" i="16"/>
  <c r="E11" i="16"/>
  <c r="E12" i="16"/>
  <c r="D5" i="16"/>
  <c r="D6" i="16"/>
  <c r="D7" i="16"/>
  <c r="D8" i="16"/>
  <c r="D9" i="16"/>
  <c r="D10" i="16"/>
  <c r="D11" i="16"/>
  <c r="D12" i="16"/>
  <c r="C5" i="16"/>
  <c r="C6" i="16"/>
  <c r="C7" i="16"/>
  <c r="C8" i="16"/>
  <c r="C9" i="16"/>
  <c r="C10" i="16"/>
  <c r="C11" i="16"/>
  <c r="C12" i="16"/>
  <c r="B5" i="16"/>
  <c r="B6" i="16"/>
  <c r="B7" i="16"/>
  <c r="B8" i="16"/>
  <c r="B9" i="16"/>
  <c r="B10" i="16"/>
  <c r="B11" i="16"/>
  <c r="B12" i="16"/>
  <c r="B4" i="16"/>
  <c r="C4" i="16"/>
  <c r="D4" i="16"/>
  <c r="E4" i="16"/>
  <c r="F4" i="16"/>
  <c r="G4" i="16"/>
  <c r="H4" i="16"/>
  <c r="I4" i="16"/>
  <c r="O4" i="16"/>
  <c r="P4" i="16"/>
  <c r="Q4" i="16"/>
  <c r="V4" i="16"/>
  <c r="W4" i="16"/>
  <c r="A5" i="16"/>
  <c r="A6" i="16"/>
  <c r="A7" i="16"/>
  <c r="A8" i="16"/>
  <c r="A9" i="16"/>
  <c r="A10" i="16"/>
  <c r="A11" i="16"/>
  <c r="A12" i="16"/>
  <c r="A4" i="16"/>
  <c r="W5" i="15"/>
  <c r="W6" i="15"/>
  <c r="W7" i="15"/>
  <c r="W8" i="15"/>
  <c r="W9" i="15"/>
  <c r="W10" i="15"/>
  <c r="W11" i="15"/>
  <c r="W12" i="15"/>
  <c r="W13" i="15"/>
  <c r="W14" i="15"/>
  <c r="W15" i="15"/>
  <c r="W16" i="15"/>
  <c r="W17" i="15"/>
  <c r="W18" i="15"/>
  <c r="W19" i="15"/>
  <c r="W20" i="15"/>
  <c r="W21" i="15"/>
  <c r="W22" i="15"/>
  <c r="W23" i="15"/>
  <c r="W24" i="15"/>
  <c r="W25" i="15"/>
  <c r="W26" i="15"/>
  <c r="W27" i="15"/>
  <c r="W28" i="15"/>
  <c r="W29" i="15"/>
  <c r="W30" i="15"/>
  <c r="W31" i="15"/>
  <c r="W32" i="15"/>
  <c r="V5" i="15"/>
  <c r="V6" i="15"/>
  <c r="V7" i="15"/>
  <c r="V8" i="15"/>
  <c r="V9" i="15"/>
  <c r="V10" i="15"/>
  <c r="V11" i="15"/>
  <c r="V12" i="15"/>
  <c r="V13" i="15"/>
  <c r="V14" i="15"/>
  <c r="V15" i="15"/>
  <c r="V16" i="15"/>
  <c r="V17" i="15"/>
  <c r="V18" i="15"/>
  <c r="V19" i="15"/>
  <c r="V20" i="15"/>
  <c r="V21" i="15"/>
  <c r="V22" i="15"/>
  <c r="V23" i="15"/>
  <c r="V24" i="15"/>
  <c r="V25" i="15"/>
  <c r="V26" i="15"/>
  <c r="V27" i="15"/>
  <c r="V28" i="15"/>
  <c r="V29" i="15"/>
  <c r="V30" i="15"/>
  <c r="V31" i="15"/>
  <c r="V32" i="15"/>
  <c r="R26" i="15"/>
  <c r="R27" i="15"/>
  <c r="R28" i="15"/>
  <c r="R29" i="15"/>
  <c r="R32" i="15"/>
  <c r="Q5" i="15"/>
  <c r="Q6" i="15"/>
  <c r="Q7" i="15"/>
  <c r="Q8" i="15"/>
  <c r="Q9" i="15"/>
  <c r="Q10" i="15"/>
  <c r="Q11" i="15"/>
  <c r="Q12" i="15"/>
  <c r="Q13" i="15"/>
  <c r="Q14" i="15"/>
  <c r="Q15" i="15"/>
  <c r="Q16" i="15"/>
  <c r="Q17" i="15"/>
  <c r="Q18" i="15"/>
  <c r="Q19" i="15"/>
  <c r="Q20" i="15"/>
  <c r="Q21" i="15"/>
  <c r="Q22" i="15"/>
  <c r="Q23" i="15"/>
  <c r="Q24" i="15"/>
  <c r="Q25" i="15"/>
  <c r="Q26" i="15"/>
  <c r="Q27" i="15"/>
  <c r="Q28" i="15"/>
  <c r="Q29" i="15"/>
  <c r="Q30" i="15"/>
  <c r="Q31" i="15"/>
  <c r="Q32" i="15"/>
  <c r="P5" i="15"/>
  <c r="P6" i="15"/>
  <c r="P7" i="15"/>
  <c r="P8" i="15"/>
  <c r="P9" i="15"/>
  <c r="P10" i="15"/>
  <c r="P11" i="15"/>
  <c r="P12" i="15"/>
  <c r="P13" i="15"/>
  <c r="P14" i="15"/>
  <c r="P15" i="15"/>
  <c r="P16" i="15"/>
  <c r="P17" i="15"/>
  <c r="P18" i="15"/>
  <c r="P19" i="15"/>
  <c r="P20" i="15"/>
  <c r="P21" i="15"/>
  <c r="P22" i="15"/>
  <c r="P23" i="15"/>
  <c r="P24" i="15"/>
  <c r="P25" i="15"/>
  <c r="P26" i="15"/>
  <c r="P27" i="15"/>
  <c r="P28" i="15"/>
  <c r="P29" i="15"/>
  <c r="P30" i="15"/>
  <c r="P31" i="15"/>
  <c r="P32" i="15"/>
  <c r="O5" i="15"/>
  <c r="O6" i="15"/>
  <c r="O7" i="15"/>
  <c r="O8" i="15"/>
  <c r="O9" i="15"/>
  <c r="O10" i="15"/>
  <c r="O11" i="15"/>
  <c r="O12" i="15"/>
  <c r="O13" i="15"/>
  <c r="O14" i="15"/>
  <c r="O15" i="15"/>
  <c r="O16" i="15"/>
  <c r="O17" i="15"/>
  <c r="O18" i="15"/>
  <c r="O19" i="15"/>
  <c r="O20" i="15"/>
  <c r="O21" i="15"/>
  <c r="O22" i="15"/>
  <c r="O23" i="15"/>
  <c r="O24" i="15"/>
  <c r="O25" i="15"/>
  <c r="O26" i="15"/>
  <c r="O27" i="15"/>
  <c r="O28" i="15"/>
  <c r="O29" i="15"/>
  <c r="O30" i="15"/>
  <c r="O31" i="15"/>
  <c r="O32" i="15"/>
  <c r="J27" i="15"/>
  <c r="I5" i="15"/>
  <c r="I6" i="15"/>
  <c r="I7" i="15"/>
  <c r="I8" i="15"/>
  <c r="I9" i="15"/>
  <c r="I10" i="15"/>
  <c r="I11" i="15"/>
  <c r="I12" i="15"/>
  <c r="I13" i="15"/>
  <c r="I14" i="15"/>
  <c r="I15" i="15"/>
  <c r="I16" i="15"/>
  <c r="I17" i="15"/>
  <c r="I18" i="15"/>
  <c r="I19" i="15"/>
  <c r="I20" i="15"/>
  <c r="I21" i="15"/>
  <c r="I22" i="15"/>
  <c r="I23" i="15"/>
  <c r="I24" i="15"/>
  <c r="I25" i="15"/>
  <c r="I26" i="15"/>
  <c r="I27" i="15"/>
  <c r="I28" i="15"/>
  <c r="I29" i="15"/>
  <c r="I30" i="15"/>
  <c r="I31" i="15"/>
  <c r="I32" i="15"/>
  <c r="H5" i="15"/>
  <c r="H6" i="15"/>
  <c r="H7" i="15"/>
  <c r="H8" i="15"/>
  <c r="H9" i="15"/>
  <c r="H10" i="15"/>
  <c r="H11" i="15"/>
  <c r="H12" i="15"/>
  <c r="H13" i="15"/>
  <c r="H14" i="15"/>
  <c r="H15" i="15"/>
  <c r="H16" i="15"/>
  <c r="H17" i="15"/>
  <c r="H18" i="15"/>
  <c r="H19" i="15"/>
  <c r="H20" i="15"/>
  <c r="H21" i="15"/>
  <c r="H22" i="15"/>
  <c r="H23" i="15"/>
  <c r="H24" i="15"/>
  <c r="H25" i="15"/>
  <c r="H26" i="15"/>
  <c r="H27" i="15"/>
  <c r="H28" i="15"/>
  <c r="H29" i="15"/>
  <c r="H30" i="15"/>
  <c r="H31" i="15"/>
  <c r="H32" i="15"/>
  <c r="G5" i="15"/>
  <c r="G6" i="15"/>
  <c r="G7"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F5" i="15"/>
  <c r="F6" i="15"/>
  <c r="F7" i="15"/>
  <c r="F8" i="15"/>
  <c r="F9" i="15"/>
  <c r="F10" i="15"/>
  <c r="F11" i="15"/>
  <c r="F12" i="15"/>
  <c r="F13" i="15"/>
  <c r="F14" i="15"/>
  <c r="F15" i="15"/>
  <c r="F16" i="15"/>
  <c r="F17" i="15"/>
  <c r="F18" i="15"/>
  <c r="F19" i="15"/>
  <c r="F20" i="15"/>
  <c r="F21" i="15"/>
  <c r="F22" i="15"/>
  <c r="F23" i="15"/>
  <c r="F24" i="15"/>
  <c r="F25" i="15"/>
  <c r="F26" i="15"/>
  <c r="F27" i="15"/>
  <c r="F28" i="15"/>
  <c r="F29" i="15"/>
  <c r="F30" i="15"/>
  <c r="F31" i="15"/>
  <c r="F32" i="15"/>
  <c r="E5" i="15"/>
  <c r="E6" i="15"/>
  <c r="E7" i="15"/>
  <c r="E8" i="15"/>
  <c r="E9" i="15"/>
  <c r="E10" i="15"/>
  <c r="E11" i="15"/>
  <c r="E12" i="15"/>
  <c r="E13" i="15"/>
  <c r="E14" i="15"/>
  <c r="E15" i="15"/>
  <c r="E16" i="15"/>
  <c r="E17" i="15"/>
  <c r="E18" i="15"/>
  <c r="E19" i="15"/>
  <c r="E20" i="15"/>
  <c r="E21" i="15"/>
  <c r="E22" i="15"/>
  <c r="E23" i="15"/>
  <c r="E24" i="15"/>
  <c r="E25" i="15"/>
  <c r="E26" i="15"/>
  <c r="E27" i="15"/>
  <c r="E28" i="15"/>
  <c r="E29" i="15"/>
  <c r="E30" i="15"/>
  <c r="E31" i="15"/>
  <c r="E32" i="15"/>
  <c r="D5" i="15"/>
  <c r="D6" i="15"/>
  <c r="D7" i="15"/>
  <c r="D8" i="15"/>
  <c r="D9" i="15"/>
  <c r="D10" i="15"/>
  <c r="D11" i="15"/>
  <c r="D12" i="15"/>
  <c r="D13" i="15"/>
  <c r="D14" i="15"/>
  <c r="D15" i="15"/>
  <c r="D16" i="15"/>
  <c r="D17" i="15"/>
  <c r="D18" i="15"/>
  <c r="D19" i="15"/>
  <c r="D20" i="15"/>
  <c r="D21" i="15"/>
  <c r="D22" i="15"/>
  <c r="D23" i="15"/>
  <c r="D24" i="15"/>
  <c r="D25" i="15"/>
  <c r="D26" i="15"/>
  <c r="D27" i="15"/>
  <c r="D28" i="15"/>
  <c r="D29" i="15"/>
  <c r="D30" i="15"/>
  <c r="D31" i="15"/>
  <c r="D32" i="15"/>
  <c r="C5" i="15"/>
  <c r="C6" i="15"/>
  <c r="C7" i="15"/>
  <c r="C8" i="15"/>
  <c r="C9" i="15"/>
  <c r="C10" i="15"/>
  <c r="C11" i="15"/>
  <c r="C12" i="15"/>
  <c r="C13" i="15"/>
  <c r="C14" i="15"/>
  <c r="C15" i="15"/>
  <c r="C16" i="15"/>
  <c r="C17" i="15"/>
  <c r="C18" i="15"/>
  <c r="C19" i="15"/>
  <c r="C20" i="15"/>
  <c r="C21" i="15"/>
  <c r="C22" i="15"/>
  <c r="C23" i="15"/>
  <c r="C24" i="15"/>
  <c r="C25" i="15"/>
  <c r="C26" i="15"/>
  <c r="C27" i="15"/>
  <c r="C28" i="15"/>
  <c r="C29" i="15"/>
  <c r="C30" i="15"/>
  <c r="C31" i="15"/>
  <c r="C32" i="15"/>
  <c r="B5" i="15"/>
  <c r="B6"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4" i="15"/>
  <c r="C4" i="15"/>
  <c r="D4" i="15"/>
  <c r="E4" i="15"/>
  <c r="F4" i="15"/>
  <c r="G4" i="15"/>
  <c r="H4" i="15"/>
  <c r="I4" i="15"/>
  <c r="O4" i="15"/>
  <c r="P4" i="15"/>
  <c r="Q4" i="15"/>
  <c r="V4" i="15"/>
  <c r="W4" i="15"/>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4" i="15"/>
  <c r="B4" i="14"/>
  <c r="C4" i="14"/>
  <c r="D4" i="14"/>
  <c r="E4" i="14"/>
  <c r="F4" i="14"/>
  <c r="G4" i="14"/>
  <c r="H4" i="14"/>
  <c r="I4" i="14"/>
  <c r="O4" i="14"/>
  <c r="O5" i="14" s="1"/>
  <c r="C13" i="22" s="1"/>
  <c r="P4" i="14"/>
  <c r="P5" i="14" s="1"/>
  <c r="D13" i="22" s="1"/>
  <c r="Q4" i="14"/>
  <c r="Q5" i="14" s="1"/>
  <c r="V4" i="14"/>
  <c r="W4" i="14"/>
  <c r="A4" i="14"/>
  <c r="D5" i="13"/>
  <c r="D6" i="13"/>
  <c r="D7" i="13"/>
  <c r="D8" i="13"/>
  <c r="D9" i="13"/>
  <c r="D10" i="13"/>
  <c r="E5" i="13"/>
  <c r="E6" i="13"/>
  <c r="E7" i="13"/>
  <c r="E8" i="13"/>
  <c r="E9" i="13"/>
  <c r="E10" i="13"/>
  <c r="F5" i="13"/>
  <c r="F6" i="13"/>
  <c r="F7" i="13"/>
  <c r="F8" i="13"/>
  <c r="F9" i="13"/>
  <c r="F10" i="13"/>
  <c r="I5" i="13"/>
  <c r="I6" i="13"/>
  <c r="I7" i="13"/>
  <c r="I8" i="13"/>
  <c r="I9" i="13"/>
  <c r="I10" i="13"/>
  <c r="H5" i="13"/>
  <c r="H6" i="13"/>
  <c r="H7" i="13"/>
  <c r="H8" i="13"/>
  <c r="H9" i="13"/>
  <c r="H10" i="13"/>
  <c r="G5" i="13"/>
  <c r="G6" i="13"/>
  <c r="G7" i="13"/>
  <c r="G8" i="13"/>
  <c r="G9" i="13"/>
  <c r="G10" i="13"/>
  <c r="O5" i="13"/>
  <c r="O6" i="13"/>
  <c r="O7" i="13"/>
  <c r="O8" i="13"/>
  <c r="O9" i="13"/>
  <c r="O10" i="13"/>
  <c r="P6" i="13"/>
  <c r="P7" i="13"/>
  <c r="P8" i="13"/>
  <c r="P9" i="13"/>
  <c r="P10" i="13"/>
  <c r="Q5" i="13"/>
  <c r="Q6" i="13"/>
  <c r="Q9" i="13"/>
  <c r="Q10" i="13"/>
  <c r="V5" i="13"/>
  <c r="V6" i="13"/>
  <c r="V7" i="13"/>
  <c r="V8" i="13"/>
  <c r="V9" i="13"/>
  <c r="V10" i="13"/>
  <c r="W5" i="13"/>
  <c r="W6" i="13"/>
  <c r="W7" i="13"/>
  <c r="W8" i="13"/>
  <c r="W9" i="13"/>
  <c r="W10" i="13"/>
  <c r="D4" i="13"/>
  <c r="C5" i="13"/>
  <c r="C6" i="13"/>
  <c r="C7" i="13"/>
  <c r="C8" i="13"/>
  <c r="C9" i="13"/>
  <c r="C10" i="13"/>
  <c r="B5" i="13"/>
  <c r="B6" i="13"/>
  <c r="B7" i="13"/>
  <c r="B8" i="13"/>
  <c r="B9" i="13"/>
  <c r="B10" i="13"/>
  <c r="B4" i="13"/>
  <c r="C4" i="13"/>
  <c r="E4" i="13"/>
  <c r="F4" i="13"/>
  <c r="G4" i="13"/>
  <c r="H4" i="13"/>
  <c r="I4" i="13"/>
  <c r="O4" i="13"/>
  <c r="P4" i="13"/>
  <c r="Q4" i="13"/>
  <c r="V4" i="13"/>
  <c r="W4" i="13"/>
  <c r="A5" i="13"/>
  <c r="A6" i="13"/>
  <c r="A7" i="13"/>
  <c r="A8" i="13"/>
  <c r="A9" i="13"/>
  <c r="A10" i="13"/>
  <c r="A4" i="13"/>
  <c r="G5" i="12"/>
  <c r="G8" i="12"/>
  <c r="H5" i="12"/>
  <c r="H6" i="12"/>
  <c r="H7" i="12"/>
  <c r="H8" i="12"/>
  <c r="H9" i="12"/>
  <c r="H10" i="12"/>
  <c r="J5" i="12"/>
  <c r="J8" i="12"/>
  <c r="J9" i="12"/>
  <c r="J10" i="12"/>
  <c r="O5" i="12"/>
  <c r="O6" i="12"/>
  <c r="O7" i="12"/>
  <c r="O8" i="12"/>
  <c r="O9" i="12"/>
  <c r="O10" i="12"/>
  <c r="P5" i="12"/>
  <c r="P6" i="12"/>
  <c r="P7" i="12"/>
  <c r="P8" i="12"/>
  <c r="P9" i="12"/>
  <c r="P10" i="12"/>
  <c r="Q5" i="12"/>
  <c r="Q6" i="12"/>
  <c r="Q7" i="12"/>
  <c r="Q8" i="12"/>
  <c r="Q9" i="12"/>
  <c r="Q10" i="12"/>
  <c r="V5" i="12"/>
  <c r="V6" i="12"/>
  <c r="V7" i="12"/>
  <c r="V8" i="12"/>
  <c r="V9" i="12"/>
  <c r="V10" i="12"/>
  <c r="W5" i="12"/>
  <c r="W6" i="12"/>
  <c r="W7" i="12"/>
  <c r="W8" i="12"/>
  <c r="W9" i="12"/>
  <c r="W10" i="12"/>
  <c r="E5" i="12"/>
  <c r="E6" i="12"/>
  <c r="E7" i="12"/>
  <c r="E8" i="12"/>
  <c r="E9" i="12"/>
  <c r="E10" i="12"/>
  <c r="D5" i="12"/>
  <c r="D6" i="12"/>
  <c r="D7" i="12"/>
  <c r="D8" i="12"/>
  <c r="D9" i="12"/>
  <c r="D10" i="12"/>
  <c r="C5" i="12"/>
  <c r="C6" i="12"/>
  <c r="C7" i="12"/>
  <c r="C8" i="12"/>
  <c r="C9" i="12"/>
  <c r="C10" i="12"/>
  <c r="B5" i="12"/>
  <c r="B6" i="12"/>
  <c r="B7" i="12"/>
  <c r="B8" i="12"/>
  <c r="B9" i="12"/>
  <c r="B10" i="12"/>
  <c r="B4" i="12"/>
  <c r="C4" i="12"/>
  <c r="D4" i="12"/>
  <c r="E4" i="12"/>
  <c r="G4" i="12"/>
  <c r="H4" i="12"/>
  <c r="O4" i="12"/>
  <c r="P4" i="12"/>
  <c r="V4" i="12"/>
  <c r="W4" i="12"/>
  <c r="A5" i="12"/>
  <c r="A6" i="12"/>
  <c r="A7" i="12"/>
  <c r="A8" i="12"/>
  <c r="A9" i="12"/>
  <c r="A10" i="12"/>
  <c r="A4" i="12"/>
  <c r="C5" i="11"/>
  <c r="D5" i="11"/>
  <c r="E5" i="11"/>
  <c r="F5" i="11"/>
  <c r="G5" i="11"/>
  <c r="H5" i="11"/>
  <c r="I5" i="11"/>
  <c r="O5" i="11"/>
  <c r="P5" i="11"/>
  <c r="Q5" i="11"/>
  <c r="V5" i="11"/>
  <c r="W5" i="11"/>
  <c r="C4" i="11"/>
  <c r="D4" i="11"/>
  <c r="E4" i="11"/>
  <c r="F4" i="11"/>
  <c r="G4" i="11"/>
  <c r="H4" i="11"/>
  <c r="I4" i="11"/>
  <c r="O4" i="11"/>
  <c r="P4" i="11"/>
  <c r="Q4" i="11"/>
  <c r="V4" i="11"/>
  <c r="W4" i="11"/>
  <c r="B4" i="11"/>
  <c r="B5" i="11"/>
  <c r="B3" i="11"/>
  <c r="C3" i="11"/>
  <c r="D3" i="11"/>
  <c r="E3" i="11"/>
  <c r="F3" i="11"/>
  <c r="G3" i="11"/>
  <c r="H3" i="11"/>
  <c r="I3" i="11"/>
  <c r="O3" i="11"/>
  <c r="P3" i="11"/>
  <c r="Q3" i="11"/>
  <c r="V3" i="11"/>
  <c r="W3" i="11"/>
  <c r="A4" i="11"/>
  <c r="A5" i="11"/>
  <c r="A3" i="11"/>
  <c r="B5" i="10"/>
  <c r="C5" i="10"/>
  <c r="D5" i="10"/>
  <c r="E5" i="10"/>
  <c r="F5" i="10"/>
  <c r="G5" i="10"/>
  <c r="H5" i="10"/>
  <c r="I5" i="10"/>
  <c r="O5" i="10"/>
  <c r="P5" i="10"/>
  <c r="Q5" i="10"/>
  <c r="V5" i="10"/>
  <c r="W5" i="10"/>
  <c r="B4" i="10"/>
  <c r="C4" i="10"/>
  <c r="D4" i="10"/>
  <c r="E4" i="10"/>
  <c r="F4" i="10"/>
  <c r="G4" i="10"/>
  <c r="H4" i="10"/>
  <c r="I4" i="10"/>
  <c r="O4" i="10"/>
  <c r="P4" i="10"/>
  <c r="Q4" i="10"/>
  <c r="V4" i="10"/>
  <c r="W4" i="10"/>
  <c r="A5" i="10"/>
  <c r="A4" i="10"/>
  <c r="W5" i="9"/>
  <c r="W6" i="9"/>
  <c r="V5" i="9"/>
  <c r="V6" i="9"/>
  <c r="Q5" i="9"/>
  <c r="Q6" i="9"/>
  <c r="P5" i="9"/>
  <c r="P6" i="9"/>
  <c r="O5" i="9"/>
  <c r="O6" i="9"/>
  <c r="I5" i="9"/>
  <c r="I6" i="9"/>
  <c r="H5" i="9"/>
  <c r="H6" i="9"/>
  <c r="G5" i="9"/>
  <c r="G6" i="9"/>
  <c r="F5" i="9"/>
  <c r="F6" i="9"/>
  <c r="E5" i="9"/>
  <c r="E6" i="9"/>
  <c r="D5" i="9"/>
  <c r="D6" i="9"/>
  <c r="C5" i="9"/>
  <c r="C6" i="9"/>
  <c r="B5" i="9"/>
  <c r="B6" i="9"/>
  <c r="B4" i="9"/>
  <c r="C4" i="9"/>
  <c r="D4" i="9"/>
  <c r="E4" i="9"/>
  <c r="F4" i="9"/>
  <c r="G4" i="9"/>
  <c r="H4" i="9"/>
  <c r="I4" i="9"/>
  <c r="O4" i="9"/>
  <c r="P4" i="9"/>
  <c r="Q4" i="9"/>
  <c r="V4" i="9"/>
  <c r="W4" i="9"/>
  <c r="A5" i="9"/>
  <c r="A6" i="9"/>
  <c r="A4" i="9"/>
  <c r="B4" i="8"/>
  <c r="C4" i="8"/>
  <c r="D4" i="8"/>
  <c r="E4" i="8"/>
  <c r="F4" i="8"/>
  <c r="G4" i="8"/>
  <c r="H4" i="8"/>
  <c r="I4" i="8"/>
  <c r="O4" i="8"/>
  <c r="O5" i="8" s="1"/>
  <c r="C7" i="22" s="1"/>
  <c r="P4" i="8"/>
  <c r="P5" i="8" s="1"/>
  <c r="D7" i="22" s="1"/>
  <c r="Q4" i="8"/>
  <c r="Q5" i="8" s="1"/>
  <c r="V4" i="8"/>
  <c r="W4" i="8"/>
  <c r="A4" i="8"/>
  <c r="W6" i="7"/>
  <c r="W7" i="7"/>
  <c r="W8" i="7"/>
  <c r="W5" i="7"/>
  <c r="W4" i="7"/>
  <c r="V5" i="7"/>
  <c r="V6" i="7"/>
  <c r="V7" i="7"/>
  <c r="V8" i="7"/>
  <c r="R7" i="7"/>
  <c r="Q5" i="7"/>
  <c r="Q6" i="7"/>
  <c r="Q7" i="7"/>
  <c r="Q8" i="7"/>
  <c r="P5" i="7"/>
  <c r="P6" i="7"/>
  <c r="P7" i="7"/>
  <c r="P8" i="7"/>
  <c r="O5" i="7"/>
  <c r="O6" i="7"/>
  <c r="O7" i="7"/>
  <c r="O8" i="7"/>
  <c r="J6" i="7"/>
  <c r="J8" i="7"/>
  <c r="I5" i="7"/>
  <c r="I6" i="7"/>
  <c r="I7" i="7"/>
  <c r="I8" i="7"/>
  <c r="H5" i="7"/>
  <c r="H6" i="7"/>
  <c r="H7" i="7"/>
  <c r="H8" i="7"/>
  <c r="G5" i="7"/>
  <c r="G6" i="7"/>
  <c r="G7" i="7"/>
  <c r="G8" i="7"/>
  <c r="F5" i="7"/>
  <c r="F6" i="7"/>
  <c r="F7" i="7"/>
  <c r="F8" i="7"/>
  <c r="E5" i="7"/>
  <c r="E6" i="7"/>
  <c r="E7" i="7"/>
  <c r="E8" i="7"/>
  <c r="D5" i="7"/>
  <c r="D6" i="7"/>
  <c r="D7" i="7"/>
  <c r="D8" i="7"/>
  <c r="C5" i="7"/>
  <c r="C6" i="7"/>
  <c r="C7" i="7"/>
  <c r="C8" i="7"/>
  <c r="B5" i="7"/>
  <c r="B6" i="7"/>
  <c r="B7" i="7"/>
  <c r="B8" i="7"/>
  <c r="B4" i="7"/>
  <c r="C4" i="7"/>
  <c r="D4" i="7"/>
  <c r="E4" i="7"/>
  <c r="F4" i="7"/>
  <c r="G4" i="7"/>
  <c r="H4" i="7"/>
  <c r="I4" i="7"/>
  <c r="O4" i="7"/>
  <c r="P4" i="7"/>
  <c r="Q4" i="7"/>
  <c r="V4" i="7"/>
  <c r="A5" i="7"/>
  <c r="A6" i="7"/>
  <c r="A7" i="7"/>
  <c r="A8" i="7"/>
  <c r="A4" i="7"/>
  <c r="W5" i="6"/>
  <c r="W6" i="6"/>
  <c r="W7" i="6"/>
  <c r="W8" i="6"/>
  <c r="W9" i="6"/>
  <c r="V5" i="6"/>
  <c r="V6" i="6"/>
  <c r="V7" i="6"/>
  <c r="V8" i="6"/>
  <c r="V9" i="6"/>
  <c r="R9" i="6"/>
  <c r="Q5" i="6"/>
  <c r="Q6" i="6"/>
  <c r="Q7" i="6"/>
  <c r="Q8" i="6"/>
  <c r="Q9" i="6"/>
  <c r="P5" i="6"/>
  <c r="P6" i="6"/>
  <c r="P7" i="6"/>
  <c r="P8" i="6"/>
  <c r="P9" i="6"/>
  <c r="O5" i="6"/>
  <c r="O6" i="6"/>
  <c r="O7" i="6"/>
  <c r="O8" i="6"/>
  <c r="O9" i="6"/>
  <c r="J9" i="6"/>
  <c r="I5" i="6"/>
  <c r="I6" i="6"/>
  <c r="I7" i="6"/>
  <c r="I8" i="6"/>
  <c r="I9" i="6"/>
  <c r="H5" i="6"/>
  <c r="H6" i="6"/>
  <c r="H7" i="6"/>
  <c r="H8" i="6"/>
  <c r="H9" i="6"/>
  <c r="G5" i="6"/>
  <c r="G6" i="6"/>
  <c r="G7" i="6"/>
  <c r="G8" i="6"/>
  <c r="G9" i="6"/>
  <c r="F5" i="6"/>
  <c r="F6" i="6"/>
  <c r="F7" i="6"/>
  <c r="F8" i="6"/>
  <c r="F9" i="6"/>
  <c r="E5" i="6"/>
  <c r="E6" i="6"/>
  <c r="E7" i="6"/>
  <c r="E8" i="6"/>
  <c r="E9" i="6"/>
  <c r="D5" i="6"/>
  <c r="D6" i="6"/>
  <c r="D7" i="6"/>
  <c r="D8" i="6"/>
  <c r="D9" i="6"/>
  <c r="C5" i="6"/>
  <c r="C6" i="6"/>
  <c r="C7" i="6"/>
  <c r="C8" i="6"/>
  <c r="C9" i="6"/>
  <c r="B5" i="6"/>
  <c r="B6" i="6"/>
  <c r="B7" i="6"/>
  <c r="B8" i="6"/>
  <c r="B9" i="6"/>
  <c r="B4" i="6"/>
  <c r="C4" i="6"/>
  <c r="D4" i="6"/>
  <c r="E4" i="6"/>
  <c r="F4" i="6"/>
  <c r="G4" i="6"/>
  <c r="H4" i="6"/>
  <c r="O4" i="6"/>
  <c r="P4" i="6"/>
  <c r="Q4" i="6"/>
  <c r="V4" i="6"/>
  <c r="W4" i="6"/>
  <c r="A5" i="6"/>
  <c r="A6" i="6"/>
  <c r="A7" i="6"/>
  <c r="A8" i="6"/>
  <c r="A9" i="6"/>
  <c r="A4" i="6"/>
  <c r="K33" i="1"/>
  <c r="K4" i="6" s="1"/>
  <c r="R33" i="1"/>
  <c r="R4" i="6" s="1"/>
  <c r="J34" i="1"/>
  <c r="K34" i="1" s="1"/>
  <c r="K5" i="6" s="1"/>
  <c r="R34" i="1"/>
  <c r="R5" i="6" s="1"/>
  <c r="J35" i="1"/>
  <c r="J6" i="6" s="1"/>
  <c r="R35" i="1"/>
  <c r="R6" i="6" s="1"/>
  <c r="J36" i="1"/>
  <c r="J7" i="6" s="1"/>
  <c r="R36" i="1"/>
  <c r="R7" i="6" s="1"/>
  <c r="J37" i="1"/>
  <c r="K37" i="1" s="1"/>
  <c r="K8" i="6" s="1"/>
  <c r="R37" i="1"/>
  <c r="R8" i="6" s="1"/>
  <c r="W5" i="5"/>
  <c r="W6" i="5"/>
  <c r="V5" i="5"/>
  <c r="V6" i="5"/>
  <c r="Q5" i="5"/>
  <c r="Q6" i="5"/>
  <c r="O5" i="5"/>
  <c r="O6" i="5"/>
  <c r="J5" i="5"/>
  <c r="I5" i="5"/>
  <c r="I6" i="5"/>
  <c r="H5" i="5"/>
  <c r="H6" i="5"/>
  <c r="G5" i="5"/>
  <c r="G6" i="5"/>
  <c r="F5" i="5"/>
  <c r="F6" i="5"/>
  <c r="E5" i="5"/>
  <c r="E6" i="5"/>
  <c r="D5" i="5"/>
  <c r="D6" i="5"/>
  <c r="C5" i="5"/>
  <c r="C6" i="5"/>
  <c r="B5" i="5"/>
  <c r="B6" i="5"/>
  <c r="B4" i="5"/>
  <c r="C4" i="5"/>
  <c r="D4" i="5"/>
  <c r="E4" i="5"/>
  <c r="F4" i="5"/>
  <c r="G4" i="5"/>
  <c r="H4" i="5"/>
  <c r="I4" i="5"/>
  <c r="O4" i="5"/>
  <c r="Q4" i="5"/>
  <c r="V4" i="5"/>
  <c r="W4" i="5"/>
  <c r="A5" i="5"/>
  <c r="A6" i="5"/>
  <c r="A4" i="5"/>
  <c r="B5" i="4"/>
  <c r="C5" i="4"/>
  <c r="D5" i="4"/>
  <c r="E5" i="4"/>
  <c r="F5" i="4"/>
  <c r="G5" i="4"/>
  <c r="H5" i="4"/>
  <c r="I5" i="4"/>
  <c r="J5" i="4"/>
  <c r="O5" i="4"/>
  <c r="P5" i="4"/>
  <c r="Q5" i="4"/>
  <c r="R5" i="4"/>
  <c r="V5" i="4"/>
  <c r="W5" i="4"/>
  <c r="B4" i="4"/>
  <c r="C4" i="4"/>
  <c r="D4" i="4"/>
  <c r="E4" i="4"/>
  <c r="F4" i="4"/>
  <c r="G4" i="4"/>
  <c r="H4" i="4"/>
  <c r="I4" i="4"/>
  <c r="J4" i="4"/>
  <c r="O4" i="4"/>
  <c r="P4" i="4"/>
  <c r="Q4" i="4"/>
  <c r="V4" i="4"/>
  <c r="W4" i="4"/>
  <c r="A5" i="4"/>
  <c r="A4" i="4"/>
  <c r="B6" i="3"/>
  <c r="B7" i="3"/>
  <c r="B8" i="3"/>
  <c r="B9" i="3"/>
  <c r="B10" i="3"/>
  <c r="B11" i="3"/>
  <c r="B12" i="3"/>
  <c r="B13" i="3"/>
  <c r="B14" i="3"/>
  <c r="B15" i="3"/>
  <c r="B16" i="3"/>
  <c r="B17" i="3"/>
  <c r="B18" i="3"/>
  <c r="B19" i="3"/>
  <c r="B20" i="3"/>
  <c r="B21" i="3"/>
  <c r="B22" i="3"/>
  <c r="B23" i="3"/>
  <c r="B24" i="3"/>
  <c r="B25" i="3"/>
  <c r="C6" i="3"/>
  <c r="C7" i="3"/>
  <c r="C8" i="3"/>
  <c r="C9" i="3"/>
  <c r="C10" i="3"/>
  <c r="C11" i="3"/>
  <c r="C12" i="3"/>
  <c r="C13" i="3"/>
  <c r="C14" i="3"/>
  <c r="C15" i="3"/>
  <c r="C16" i="3"/>
  <c r="C17" i="3"/>
  <c r="C18" i="3"/>
  <c r="C19" i="3"/>
  <c r="C20" i="3"/>
  <c r="C21" i="3"/>
  <c r="C22" i="3"/>
  <c r="C23" i="3"/>
  <c r="C24" i="3"/>
  <c r="C25" i="3"/>
  <c r="D6" i="3"/>
  <c r="D7" i="3"/>
  <c r="D8" i="3"/>
  <c r="D9" i="3"/>
  <c r="D10" i="3"/>
  <c r="D11" i="3"/>
  <c r="D12" i="3"/>
  <c r="D13" i="3"/>
  <c r="D14" i="3"/>
  <c r="D15" i="3"/>
  <c r="D16" i="3"/>
  <c r="D17" i="3"/>
  <c r="D18" i="3"/>
  <c r="D19" i="3"/>
  <c r="D20" i="3"/>
  <c r="D21" i="3"/>
  <c r="D22" i="3"/>
  <c r="D23" i="3"/>
  <c r="D24" i="3"/>
  <c r="D25" i="3"/>
  <c r="E6" i="3"/>
  <c r="E7" i="3"/>
  <c r="E8" i="3"/>
  <c r="E9" i="3"/>
  <c r="E10" i="3"/>
  <c r="E11" i="3"/>
  <c r="E12" i="3"/>
  <c r="E13" i="3"/>
  <c r="E14" i="3"/>
  <c r="E15" i="3"/>
  <c r="E16" i="3"/>
  <c r="E17" i="3"/>
  <c r="E18" i="3"/>
  <c r="E19" i="3"/>
  <c r="E20" i="3"/>
  <c r="E21" i="3"/>
  <c r="E22" i="3"/>
  <c r="E23" i="3"/>
  <c r="E24" i="3"/>
  <c r="E25" i="3"/>
  <c r="F6" i="3"/>
  <c r="F7" i="3"/>
  <c r="F8" i="3"/>
  <c r="F9" i="3"/>
  <c r="F10" i="3"/>
  <c r="F11" i="3"/>
  <c r="F12" i="3"/>
  <c r="F13" i="3"/>
  <c r="F14" i="3"/>
  <c r="F15" i="3"/>
  <c r="F16" i="3"/>
  <c r="F17" i="3"/>
  <c r="F18" i="3"/>
  <c r="F19" i="3"/>
  <c r="F20" i="3"/>
  <c r="F21" i="3"/>
  <c r="F22" i="3"/>
  <c r="F23" i="3"/>
  <c r="F24" i="3"/>
  <c r="F25" i="3"/>
  <c r="G6" i="3"/>
  <c r="G7" i="3"/>
  <c r="G8" i="3"/>
  <c r="G9" i="3"/>
  <c r="G10" i="3"/>
  <c r="G11" i="3"/>
  <c r="G12" i="3"/>
  <c r="G13" i="3"/>
  <c r="G14" i="3"/>
  <c r="G15" i="3"/>
  <c r="G16" i="3"/>
  <c r="G17" i="3"/>
  <c r="G18" i="3"/>
  <c r="G19" i="3"/>
  <c r="G20" i="3"/>
  <c r="G21" i="3"/>
  <c r="G22" i="3"/>
  <c r="G23" i="3"/>
  <c r="G24" i="3"/>
  <c r="G25" i="3"/>
  <c r="H6" i="3"/>
  <c r="H12" i="3"/>
  <c r="I6" i="3"/>
  <c r="I12" i="3"/>
  <c r="O6" i="3"/>
  <c r="O7" i="3"/>
  <c r="O8" i="3"/>
  <c r="O9" i="3"/>
  <c r="O10" i="3"/>
  <c r="O11" i="3"/>
  <c r="O12" i="3"/>
  <c r="O13" i="3"/>
  <c r="O14" i="3"/>
  <c r="O15" i="3"/>
  <c r="O17" i="3"/>
  <c r="O18" i="3"/>
  <c r="O19" i="3"/>
  <c r="O20" i="3"/>
  <c r="O21" i="3"/>
  <c r="O22" i="3"/>
  <c r="O23" i="3"/>
  <c r="O24" i="3"/>
  <c r="O25" i="3"/>
  <c r="P6" i="3"/>
  <c r="P7" i="3"/>
  <c r="P8" i="3"/>
  <c r="P9" i="3"/>
  <c r="P10" i="3"/>
  <c r="P11" i="3"/>
  <c r="P12" i="3"/>
  <c r="P13" i="3"/>
  <c r="P14" i="3"/>
  <c r="P15" i="3"/>
  <c r="P16" i="3"/>
  <c r="P17" i="3"/>
  <c r="P18" i="3"/>
  <c r="P19" i="3"/>
  <c r="P20" i="3"/>
  <c r="P21" i="3"/>
  <c r="P22" i="3"/>
  <c r="P23" i="3"/>
  <c r="P24" i="3"/>
  <c r="P25" i="3"/>
  <c r="Q6" i="3"/>
  <c r="Q7" i="3"/>
  <c r="Q8" i="3"/>
  <c r="Q9" i="3"/>
  <c r="Q10" i="3"/>
  <c r="Q11" i="3"/>
  <c r="Q12" i="3"/>
  <c r="Q13" i="3"/>
  <c r="Q14" i="3"/>
  <c r="Q15" i="3"/>
  <c r="Q16" i="3"/>
  <c r="Q17" i="3"/>
  <c r="Q18" i="3"/>
  <c r="Q19" i="3"/>
  <c r="Q20" i="3"/>
  <c r="Q21" i="3"/>
  <c r="Q22" i="3"/>
  <c r="Q23" i="3"/>
  <c r="Q24" i="3"/>
  <c r="Q25" i="3"/>
  <c r="V6" i="3"/>
  <c r="V7" i="3"/>
  <c r="V8" i="3"/>
  <c r="V9" i="3"/>
  <c r="V10" i="3"/>
  <c r="V11" i="3"/>
  <c r="V12" i="3"/>
  <c r="V13" i="3"/>
  <c r="V14" i="3"/>
  <c r="V15" i="3"/>
  <c r="V16" i="3"/>
  <c r="V17" i="3"/>
  <c r="V18" i="3"/>
  <c r="V19" i="3"/>
  <c r="V20" i="3"/>
  <c r="V21" i="3"/>
  <c r="V22" i="3"/>
  <c r="V23" i="3"/>
  <c r="V24" i="3"/>
  <c r="V25" i="3"/>
  <c r="W6" i="3"/>
  <c r="W7" i="3"/>
  <c r="W8" i="3"/>
  <c r="W9" i="3"/>
  <c r="W10" i="3"/>
  <c r="W11" i="3"/>
  <c r="W12" i="3"/>
  <c r="W13" i="3"/>
  <c r="W14" i="3"/>
  <c r="W15" i="3"/>
  <c r="W16" i="3"/>
  <c r="W17" i="3"/>
  <c r="W18" i="3"/>
  <c r="W19" i="3"/>
  <c r="W20" i="3"/>
  <c r="W21" i="3"/>
  <c r="W22" i="3"/>
  <c r="W23" i="3"/>
  <c r="W24" i="3"/>
  <c r="W25" i="3"/>
  <c r="B5" i="3"/>
  <c r="C5" i="3"/>
  <c r="D5" i="3"/>
  <c r="E5" i="3"/>
  <c r="F5" i="3"/>
  <c r="G5" i="3"/>
  <c r="H5" i="3"/>
  <c r="I5" i="3"/>
  <c r="O5" i="3"/>
  <c r="P5" i="3"/>
  <c r="Q5" i="3"/>
  <c r="V5" i="3"/>
  <c r="W5" i="3"/>
  <c r="A6" i="3"/>
  <c r="A7" i="3"/>
  <c r="A8" i="3"/>
  <c r="A9" i="3"/>
  <c r="A10" i="3"/>
  <c r="A11" i="3"/>
  <c r="A12" i="3"/>
  <c r="A13" i="3"/>
  <c r="A14" i="3"/>
  <c r="A15" i="3"/>
  <c r="A16" i="3"/>
  <c r="A17" i="3"/>
  <c r="A18" i="3"/>
  <c r="A19" i="3"/>
  <c r="A20" i="3"/>
  <c r="A21" i="3"/>
  <c r="A22" i="3"/>
  <c r="A23" i="3"/>
  <c r="A24" i="3"/>
  <c r="A25" i="3"/>
  <c r="B4" i="3"/>
  <c r="C4" i="3"/>
  <c r="D4" i="3"/>
  <c r="E4" i="3"/>
  <c r="F4" i="3"/>
  <c r="G4" i="3"/>
  <c r="O4" i="3"/>
  <c r="P4" i="3"/>
  <c r="Q4" i="3"/>
  <c r="W4" i="3"/>
  <c r="A5" i="3"/>
  <c r="A4" i="3"/>
  <c r="Q26" i="3" l="1"/>
  <c r="E2" i="22" s="1"/>
  <c r="P26" i="3"/>
  <c r="D2" i="22" s="1"/>
  <c r="K9" i="6"/>
  <c r="O6" i="21"/>
  <c r="C20" i="22" s="1"/>
  <c r="Q7" i="5"/>
  <c r="E4" i="22" s="1"/>
  <c r="Q7" i="9"/>
  <c r="E8" i="22" s="1"/>
  <c r="P8" i="18"/>
  <c r="D17" i="22" s="1"/>
  <c r="Q6" i="21"/>
  <c r="E20" i="22" s="1"/>
  <c r="P6" i="21"/>
  <c r="D20" i="22" s="1"/>
  <c r="P6" i="10"/>
  <c r="D9" i="22" s="1"/>
  <c r="P13" i="20"/>
  <c r="D19" i="22" s="1"/>
  <c r="O8" i="18"/>
  <c r="C17" i="22" s="1"/>
  <c r="O7" i="5"/>
  <c r="C4" i="22" s="1"/>
  <c r="Q8" i="18"/>
  <c r="O13" i="20"/>
  <c r="C19" i="22" s="1"/>
  <c r="R5" i="8"/>
  <c r="F7" i="22" s="1"/>
  <c r="E7" i="22"/>
  <c r="O6" i="10"/>
  <c r="C9" i="22" s="1"/>
  <c r="Q6" i="19"/>
  <c r="E18" i="22" s="1"/>
  <c r="P6" i="19"/>
  <c r="D18" i="22" s="1"/>
  <c r="R5" i="14"/>
  <c r="F13" i="22" s="1"/>
  <c r="E13" i="22"/>
  <c r="Q13" i="20"/>
  <c r="O6" i="19"/>
  <c r="C18" i="22" s="1"/>
  <c r="O33" i="15"/>
  <c r="C14" i="22" s="1"/>
  <c r="O13" i="16"/>
  <c r="C15" i="22" s="1"/>
  <c r="Q6" i="4"/>
  <c r="E3" i="22" s="1"/>
  <c r="P11" i="12"/>
  <c r="D11" i="22" s="1"/>
  <c r="Q11" i="12"/>
  <c r="E11" i="22" s="1"/>
  <c r="P7" i="5"/>
  <c r="O11" i="12"/>
  <c r="C11" i="22" s="1"/>
  <c r="O11" i="13"/>
  <c r="C12" i="22" s="1"/>
  <c r="Q33" i="15"/>
  <c r="E14" i="22" s="1"/>
  <c r="Q13" i="16"/>
  <c r="P33" i="15"/>
  <c r="D14" i="22" s="1"/>
  <c r="P13" i="16"/>
  <c r="D15" i="22" s="1"/>
  <c r="Q10" i="6"/>
  <c r="O6" i="4"/>
  <c r="C3" i="22" s="1"/>
  <c r="P10" i="6"/>
  <c r="D5" i="22" s="1"/>
  <c r="P6" i="11"/>
  <c r="D10" i="22" s="1"/>
  <c r="O10" i="6"/>
  <c r="C5" i="22" s="1"/>
  <c r="O6" i="11"/>
  <c r="C10" i="22" s="1"/>
  <c r="P7" i="9"/>
  <c r="Q6" i="10"/>
  <c r="Q6" i="11"/>
  <c r="Q9" i="7"/>
  <c r="E6" i="22" s="1"/>
  <c r="O7" i="9"/>
  <c r="C8" i="22" s="1"/>
  <c r="P9" i="7"/>
  <c r="D6" i="22" s="1"/>
  <c r="P6" i="4"/>
  <c r="O9" i="7"/>
  <c r="C6" i="22" s="1"/>
  <c r="K36" i="1"/>
  <c r="K7" i="6" s="1"/>
  <c r="K35" i="1"/>
  <c r="K6" i="6" s="1"/>
  <c r="J5" i="6"/>
  <c r="J8" i="6"/>
  <c r="J4" i="6"/>
  <c r="J6" i="16"/>
  <c r="K59" i="1"/>
  <c r="K58" i="1"/>
  <c r="K57" i="1"/>
  <c r="K54" i="1"/>
  <c r="K43" i="1"/>
  <c r="K41" i="1"/>
  <c r="K31" i="1"/>
  <c r="K29" i="1"/>
  <c r="R6" i="10" l="1"/>
  <c r="F9" i="22" s="1"/>
  <c r="K10" i="6"/>
  <c r="B5" i="22" s="1"/>
  <c r="N9" i="6"/>
  <c r="N10" i="6" s="1"/>
  <c r="G5" i="22" s="1"/>
  <c r="M9" i="6"/>
  <c r="E5" i="22"/>
  <c r="R10" i="6"/>
  <c r="F5" i="22" s="1"/>
  <c r="R26" i="3"/>
  <c r="F2" i="22" s="1"/>
  <c r="K5" i="4"/>
  <c r="K6" i="7"/>
  <c r="K10" i="12"/>
  <c r="K8" i="12"/>
  <c r="K8" i="7"/>
  <c r="K5" i="12"/>
  <c r="K9" i="12"/>
  <c r="K4" i="4"/>
  <c r="K5" i="16"/>
  <c r="K5" i="5"/>
  <c r="M5" i="5"/>
  <c r="R6" i="21"/>
  <c r="F20" i="22" s="1"/>
  <c r="R6" i="19"/>
  <c r="F18" i="22" s="1"/>
  <c r="E9" i="22"/>
  <c r="E19" i="22"/>
  <c r="R13" i="20"/>
  <c r="F19" i="22" s="1"/>
  <c r="R6" i="11"/>
  <c r="F10" i="22" s="1"/>
  <c r="E10" i="22"/>
  <c r="R7" i="9"/>
  <c r="F8" i="22" s="1"/>
  <c r="D8" i="22"/>
  <c r="E17" i="22"/>
  <c r="R8" i="18"/>
  <c r="F17" i="22" s="1"/>
  <c r="R6" i="4"/>
  <c r="F3" i="22" s="1"/>
  <c r="D3" i="22"/>
  <c r="R13" i="16"/>
  <c r="F15" i="22" s="1"/>
  <c r="E15" i="22"/>
  <c r="R7" i="5"/>
  <c r="F4" i="22" s="1"/>
  <c r="D4" i="22"/>
  <c r="R11" i="12"/>
  <c r="F11" i="22" s="1"/>
  <c r="R33" i="15"/>
  <c r="F14" i="22" s="1"/>
  <c r="R9" i="7"/>
  <c r="F6" i="22" s="1"/>
  <c r="J66" i="1"/>
  <c r="J10" i="13" s="1"/>
  <c r="J65" i="1"/>
  <c r="J9" i="13" s="1"/>
  <c r="J64" i="1"/>
  <c r="J8" i="13" s="1"/>
  <c r="J63" i="1"/>
  <c r="J7" i="13" s="1"/>
  <c r="J62" i="1"/>
  <c r="J6" i="13" s="1"/>
  <c r="J61" i="1"/>
  <c r="J5" i="13" s="1"/>
  <c r="N5" i="16" l="1"/>
  <c r="N13" i="16" s="1"/>
  <c r="G15" i="22" s="1"/>
  <c r="M5" i="16"/>
  <c r="N8" i="12"/>
  <c r="M8" i="12"/>
  <c r="N5" i="12"/>
  <c r="M5" i="12"/>
  <c r="N9" i="12"/>
  <c r="M9" i="12"/>
  <c r="N10" i="12"/>
  <c r="M10" i="12"/>
  <c r="N8" i="7"/>
  <c r="M8" i="7"/>
  <c r="N6" i="7"/>
  <c r="M6" i="7"/>
  <c r="N5" i="5"/>
  <c r="N7" i="5" s="1"/>
  <c r="G4" i="22" s="1"/>
  <c r="N5" i="4"/>
  <c r="M5" i="4"/>
  <c r="N4" i="4"/>
  <c r="M4" i="4"/>
  <c r="K6" i="4"/>
  <c r="B3" i="22" s="1"/>
  <c r="R110" i="1"/>
  <c r="R5" i="18" s="1"/>
  <c r="R112" i="1"/>
  <c r="R7" i="18" s="1"/>
  <c r="R109" i="1"/>
  <c r="R4" i="18" s="1"/>
  <c r="J110" i="1"/>
  <c r="J111" i="1"/>
  <c r="J112" i="1"/>
  <c r="J109" i="1"/>
  <c r="J107" i="1"/>
  <c r="J108" i="1"/>
  <c r="R105" i="1"/>
  <c r="R12" i="16" s="1"/>
  <c r="J105" i="1"/>
  <c r="R104" i="1"/>
  <c r="R11" i="16" s="1"/>
  <c r="J104" i="1"/>
  <c r="R103" i="1"/>
  <c r="R10" i="16" s="1"/>
  <c r="J103" i="1"/>
  <c r="J102" i="1"/>
  <c r="J9" i="16" s="1"/>
  <c r="R8" i="16"/>
  <c r="R100" i="1"/>
  <c r="R7" i="16" s="1"/>
  <c r="J101" i="1"/>
  <c r="J100" i="1"/>
  <c r="R99" i="1"/>
  <c r="R6" i="16" s="1"/>
  <c r="R98" i="1"/>
  <c r="R5" i="16" s="1"/>
  <c r="K99" i="1"/>
  <c r="K6" i="16" s="1"/>
  <c r="R97" i="1"/>
  <c r="R4" i="16" s="1"/>
  <c r="J97" i="1"/>
  <c r="N9" i="7" l="1"/>
  <c r="G6" i="22" s="1"/>
  <c r="N11" i="12"/>
  <c r="G11" i="22" s="1"/>
  <c r="N6" i="4"/>
  <c r="G3" i="22" s="1"/>
  <c r="K109" i="1"/>
  <c r="K4" i="18" s="1"/>
  <c r="J4" i="18"/>
  <c r="K110" i="1"/>
  <c r="K5" i="18" s="1"/>
  <c r="J5" i="18"/>
  <c r="K112" i="1"/>
  <c r="K7" i="18" s="1"/>
  <c r="J7" i="18"/>
  <c r="K111" i="1"/>
  <c r="K6" i="18" s="1"/>
  <c r="J6" i="18"/>
  <c r="K108" i="1"/>
  <c r="K6" i="17" s="1"/>
  <c r="J6" i="17"/>
  <c r="K107" i="1"/>
  <c r="K5" i="17" s="1"/>
  <c r="J5" i="17"/>
  <c r="K4" i="17"/>
  <c r="J4" i="17"/>
  <c r="K103" i="1"/>
  <c r="K10" i="16" s="1"/>
  <c r="J10" i="16"/>
  <c r="K105" i="1"/>
  <c r="K12" i="16" s="1"/>
  <c r="J12" i="16"/>
  <c r="K104" i="1"/>
  <c r="K11" i="16" s="1"/>
  <c r="J11" i="16"/>
  <c r="K101" i="1"/>
  <c r="K8" i="16" s="1"/>
  <c r="J8" i="16"/>
  <c r="K97" i="1"/>
  <c r="J4" i="16"/>
  <c r="K100" i="1"/>
  <c r="K7" i="16" s="1"/>
  <c r="J7" i="16"/>
  <c r="K102" i="1"/>
  <c r="K9" i="16" s="1"/>
  <c r="J60" i="1"/>
  <c r="J4" i="13" s="1"/>
  <c r="R54" i="1"/>
  <c r="R5" i="12" s="1"/>
  <c r="R55" i="1"/>
  <c r="R6" i="12" s="1"/>
  <c r="R56" i="1"/>
  <c r="R7" i="12" s="1"/>
  <c r="R57" i="1"/>
  <c r="R8" i="12" s="1"/>
  <c r="R58" i="1"/>
  <c r="R9" i="12" s="1"/>
  <c r="R59" i="1"/>
  <c r="R10" i="12" s="1"/>
  <c r="J55" i="1"/>
  <c r="J53" i="1"/>
  <c r="J4" i="12" s="1"/>
  <c r="R51" i="1"/>
  <c r="R4" i="11" s="1"/>
  <c r="R52" i="1"/>
  <c r="R5" i="11" s="1"/>
  <c r="R50" i="1"/>
  <c r="R3" i="11" s="1"/>
  <c r="J51" i="1"/>
  <c r="J52" i="1"/>
  <c r="J50" i="1"/>
  <c r="R49" i="1"/>
  <c r="R5" i="10" s="1"/>
  <c r="R48" i="1"/>
  <c r="R4" i="10" s="1"/>
  <c r="R44" i="1"/>
  <c r="R4" i="8" s="1"/>
  <c r="J44" i="1"/>
  <c r="K44" i="1" s="1"/>
  <c r="J42" i="1"/>
  <c r="J40" i="1"/>
  <c r="J39" i="1"/>
  <c r="R43" i="1"/>
  <c r="R40" i="1"/>
  <c r="R5" i="7" s="1"/>
  <c r="R41" i="1"/>
  <c r="R6" i="7" s="1"/>
  <c r="R39" i="1"/>
  <c r="R4" i="7" s="1"/>
  <c r="L4" i="8" l="1"/>
  <c r="K8" i="18"/>
  <c r="B17" i="22" s="1"/>
  <c r="K4" i="16"/>
  <c r="K13" i="16" s="1"/>
  <c r="B15" i="22" s="1"/>
  <c r="K7" i="17"/>
  <c r="B16" i="22" s="1"/>
  <c r="K56" i="1"/>
  <c r="K7" i="12" s="1"/>
  <c r="J7" i="12"/>
  <c r="K53" i="1"/>
  <c r="K4" i="12" s="1"/>
  <c r="K55" i="1"/>
  <c r="K6" i="12" s="1"/>
  <c r="J6" i="12"/>
  <c r="K51" i="1"/>
  <c r="K4" i="11" s="1"/>
  <c r="J4" i="11"/>
  <c r="K50" i="1"/>
  <c r="K3" i="11" s="1"/>
  <c r="J3" i="11"/>
  <c r="K52" i="1"/>
  <c r="K5" i="11" s="1"/>
  <c r="J5" i="11"/>
  <c r="K5" i="10"/>
  <c r="J5" i="10"/>
  <c r="K4" i="10"/>
  <c r="J4" i="10"/>
  <c r="K4" i="8"/>
  <c r="K5" i="8" s="1"/>
  <c r="B7" i="22" s="1"/>
  <c r="J4" i="8"/>
  <c r="K39" i="1"/>
  <c r="K4" i="7" s="1"/>
  <c r="J4" i="7"/>
  <c r="K40" i="1"/>
  <c r="K5" i="7" s="1"/>
  <c r="J5" i="7"/>
  <c r="K42" i="1"/>
  <c r="K7" i="7" s="1"/>
  <c r="J7" i="7"/>
  <c r="J96" i="1"/>
  <c r="J95" i="1"/>
  <c r="J31" i="15" s="1"/>
  <c r="J94" i="1"/>
  <c r="J30" i="15" s="1"/>
  <c r="J93" i="1"/>
  <c r="J29" i="15" s="1"/>
  <c r="J92" i="1"/>
  <c r="K27" i="15"/>
  <c r="J90" i="1"/>
  <c r="J89" i="1"/>
  <c r="J88" i="1"/>
  <c r="J24" i="15" s="1"/>
  <c r="J87" i="1"/>
  <c r="J23" i="15" s="1"/>
  <c r="J86" i="1"/>
  <c r="J22" i="15" s="1"/>
  <c r="J85" i="1"/>
  <c r="J21" i="15" s="1"/>
  <c r="J84" i="1"/>
  <c r="J20" i="15" s="1"/>
  <c r="J83" i="1"/>
  <c r="J19" i="15" s="1"/>
  <c r="J82" i="1"/>
  <c r="J18" i="15" s="1"/>
  <c r="J81" i="1"/>
  <c r="J17" i="15" s="1"/>
  <c r="J80" i="1"/>
  <c r="J16" i="15" s="1"/>
  <c r="J79" i="1"/>
  <c r="J15" i="15" s="1"/>
  <c r="N4" i="8" l="1"/>
  <c r="N5" i="8" s="1"/>
  <c r="G7" i="22" s="1"/>
  <c r="M4" i="8"/>
  <c r="N97" i="1"/>
  <c r="M4" i="16"/>
  <c r="K9" i="7"/>
  <c r="B6" i="22" s="1"/>
  <c r="K6" i="10"/>
  <c r="B9" i="22" s="1"/>
  <c r="K11" i="12"/>
  <c r="B11" i="22" s="1"/>
  <c r="K6" i="11"/>
  <c r="B10" i="22" s="1"/>
  <c r="K89" i="1"/>
  <c r="K25" i="15" s="1"/>
  <c r="J25" i="15"/>
  <c r="K90" i="1"/>
  <c r="K26" i="15" s="1"/>
  <c r="J26" i="15"/>
  <c r="K92" i="1"/>
  <c r="K28" i="15" s="1"/>
  <c r="J28" i="15"/>
  <c r="K96" i="1"/>
  <c r="K32" i="15" s="1"/>
  <c r="J32" i="15"/>
  <c r="J78" i="1"/>
  <c r="J14" i="15" s="1"/>
  <c r="J77" i="1"/>
  <c r="J13" i="15" s="1"/>
  <c r="J76" i="1"/>
  <c r="J75" i="1"/>
  <c r="J74" i="1"/>
  <c r="J10" i="15" s="1"/>
  <c r="J73" i="1"/>
  <c r="J72" i="1"/>
  <c r="J71" i="1"/>
  <c r="J70" i="1"/>
  <c r="J69" i="1"/>
  <c r="J68" i="1"/>
  <c r="R83" i="1"/>
  <c r="R19" i="15" s="1"/>
  <c r="R84" i="1"/>
  <c r="R20" i="15" s="1"/>
  <c r="R85" i="1"/>
  <c r="R21" i="15" s="1"/>
  <c r="R86" i="1"/>
  <c r="R22" i="15" s="1"/>
  <c r="R87" i="1"/>
  <c r="R23" i="15" s="1"/>
  <c r="R88" i="1"/>
  <c r="R24" i="15" s="1"/>
  <c r="R89" i="1"/>
  <c r="R25" i="15" s="1"/>
  <c r="R94" i="1"/>
  <c r="R30" i="15" s="1"/>
  <c r="R95" i="1"/>
  <c r="R31" i="15" s="1"/>
  <c r="R82" i="1"/>
  <c r="R18" i="15" s="1"/>
  <c r="R69" i="1"/>
  <c r="R5" i="15" s="1"/>
  <c r="R70" i="1"/>
  <c r="R6" i="15" s="1"/>
  <c r="R71" i="1"/>
  <c r="R7" i="15" s="1"/>
  <c r="R72" i="1"/>
  <c r="R8" i="15" s="1"/>
  <c r="R73" i="1"/>
  <c r="R9" i="15" s="1"/>
  <c r="R74" i="1"/>
  <c r="R10" i="15" s="1"/>
  <c r="R75" i="1"/>
  <c r="R11" i="15" s="1"/>
  <c r="R76" i="1"/>
  <c r="R12" i="15" s="1"/>
  <c r="R77" i="1"/>
  <c r="R13" i="15" s="1"/>
  <c r="R78" i="1"/>
  <c r="R14" i="15" s="1"/>
  <c r="R79" i="1"/>
  <c r="R15" i="15" s="1"/>
  <c r="R80" i="1"/>
  <c r="R16" i="15" s="1"/>
  <c r="R81" i="1"/>
  <c r="R17" i="15" s="1"/>
  <c r="K93" i="1"/>
  <c r="K29" i="15" s="1"/>
  <c r="K94" i="1"/>
  <c r="K30" i="15" s="1"/>
  <c r="K95" i="1"/>
  <c r="K79" i="1"/>
  <c r="K15" i="15" s="1"/>
  <c r="K80" i="1"/>
  <c r="K16" i="15" s="1"/>
  <c r="K81" i="1"/>
  <c r="K17" i="15" s="1"/>
  <c r="K82" i="1"/>
  <c r="K18" i="15" s="1"/>
  <c r="K83" i="1"/>
  <c r="K19" i="15" s="1"/>
  <c r="K84" i="1"/>
  <c r="K20" i="15" s="1"/>
  <c r="K85" i="1"/>
  <c r="K21" i="15" s="1"/>
  <c r="K86" i="1"/>
  <c r="K22" i="15" s="1"/>
  <c r="K87" i="1"/>
  <c r="K23" i="15" s="1"/>
  <c r="K88" i="1"/>
  <c r="K24" i="15" s="1"/>
  <c r="R68" i="1"/>
  <c r="R4" i="15" s="1"/>
  <c r="K31" i="15" l="1"/>
  <c r="M95" i="1"/>
  <c r="K78" i="1"/>
  <c r="K14" i="15" s="1"/>
  <c r="K77" i="1"/>
  <c r="K13" i="15" s="1"/>
  <c r="K71" i="1"/>
  <c r="K7" i="15" s="1"/>
  <c r="J7" i="15"/>
  <c r="K68" i="1"/>
  <c r="K4" i="15" s="1"/>
  <c r="J4" i="15"/>
  <c r="K72" i="1"/>
  <c r="K8" i="15" s="1"/>
  <c r="J8" i="15"/>
  <c r="K76" i="1"/>
  <c r="K12" i="15" s="1"/>
  <c r="J12" i="15"/>
  <c r="K75" i="1"/>
  <c r="K11" i="15" s="1"/>
  <c r="J11" i="15"/>
  <c r="K74" i="1"/>
  <c r="K10" i="15" s="1"/>
  <c r="K69" i="1"/>
  <c r="K5" i="15" s="1"/>
  <c r="J5" i="15"/>
  <c r="K73" i="1"/>
  <c r="K9" i="15" s="1"/>
  <c r="J9" i="15"/>
  <c r="K70" i="1"/>
  <c r="K6" i="15" s="1"/>
  <c r="J6" i="15"/>
  <c r="N95" i="1" l="1"/>
  <c r="N31" i="15" s="1"/>
  <c r="N33" i="15" s="1"/>
  <c r="G14" i="22" s="1"/>
  <c r="M31" i="15"/>
  <c r="K33" i="15"/>
  <c r="B14" i="22" s="1"/>
  <c r="R7" i="1"/>
  <c r="R5" i="3" s="1"/>
  <c r="R8" i="1"/>
  <c r="R6" i="3" s="1"/>
  <c r="R9" i="1"/>
  <c r="R7" i="3" s="1"/>
  <c r="R10" i="1"/>
  <c r="R8" i="3" s="1"/>
  <c r="R11" i="1"/>
  <c r="R9" i="3" s="1"/>
  <c r="R12" i="1"/>
  <c r="R10" i="3" s="1"/>
  <c r="R13" i="1"/>
  <c r="R11" i="3" s="1"/>
  <c r="R14" i="1"/>
  <c r="R12" i="3" s="1"/>
  <c r="R15" i="1"/>
  <c r="R13" i="3" s="1"/>
  <c r="R16" i="1"/>
  <c r="R14" i="3" s="1"/>
  <c r="R17" i="1"/>
  <c r="R15" i="3" s="1"/>
  <c r="R18" i="1"/>
  <c r="R16" i="3" s="1"/>
  <c r="R19" i="1"/>
  <c r="R17" i="3" s="1"/>
  <c r="R20" i="1"/>
  <c r="R18" i="3" s="1"/>
  <c r="R21" i="1"/>
  <c r="R19" i="3" s="1"/>
  <c r="R22" i="1"/>
  <c r="R20" i="3" s="1"/>
  <c r="R23" i="1"/>
  <c r="R21" i="3" s="1"/>
  <c r="R24" i="1"/>
  <c r="R22" i="3" s="1"/>
  <c r="R25" i="1"/>
  <c r="R23" i="3" s="1"/>
  <c r="R26" i="1"/>
  <c r="R24" i="3" s="1"/>
  <c r="R27" i="1"/>
  <c r="R25" i="3" s="1"/>
  <c r="J24" i="1"/>
  <c r="J25" i="1"/>
  <c r="J26" i="1"/>
  <c r="J27" i="1"/>
  <c r="J9" i="1"/>
  <c r="J10" i="1"/>
  <c r="J11" i="1"/>
  <c r="J12" i="1"/>
  <c r="J13" i="1"/>
  <c r="J14" i="1"/>
  <c r="J15" i="1"/>
  <c r="J16" i="1"/>
  <c r="J17" i="1"/>
  <c r="J18" i="1"/>
  <c r="J19" i="1"/>
  <c r="J20" i="1"/>
  <c r="J21" i="1"/>
  <c r="J22" i="1"/>
  <c r="J23" i="1"/>
  <c r="J7" i="1"/>
  <c r="J8" i="1"/>
  <c r="J6" i="1"/>
  <c r="K6" i="1" s="1"/>
  <c r="K4" i="3" s="1"/>
  <c r="J4" i="3" l="1"/>
  <c r="K18" i="1"/>
  <c r="K16" i="3" s="1"/>
  <c r="J16" i="3"/>
  <c r="K10" i="1"/>
  <c r="K8" i="3" s="1"/>
  <c r="J8" i="3"/>
  <c r="K21" i="1"/>
  <c r="K19" i="3" s="1"/>
  <c r="J19" i="3"/>
  <c r="K17" i="1"/>
  <c r="K15" i="3" s="1"/>
  <c r="J15" i="3"/>
  <c r="K9" i="1"/>
  <c r="K7" i="3" s="1"/>
  <c r="J7" i="3"/>
  <c r="K24" i="1"/>
  <c r="K22" i="3" s="1"/>
  <c r="J22" i="3"/>
  <c r="K20" i="1"/>
  <c r="K18" i="3" s="1"/>
  <c r="J18" i="3"/>
  <c r="K27" i="1"/>
  <c r="J25" i="3"/>
  <c r="K22" i="1"/>
  <c r="K20" i="3" s="1"/>
  <c r="J20" i="3"/>
  <c r="K14" i="1"/>
  <c r="K12" i="3" s="1"/>
  <c r="J12" i="3"/>
  <c r="K25" i="1"/>
  <c r="J23" i="3"/>
  <c r="K8" i="1"/>
  <c r="K6" i="3" s="1"/>
  <c r="J6" i="3"/>
  <c r="K13" i="1"/>
  <c r="K11" i="3" s="1"/>
  <c r="J11" i="3"/>
  <c r="K7" i="1"/>
  <c r="K5" i="3" s="1"/>
  <c r="J5" i="3"/>
  <c r="K16" i="1"/>
  <c r="K14" i="3" s="1"/>
  <c r="J14" i="3"/>
  <c r="K12" i="1"/>
  <c r="K10" i="3" s="1"/>
  <c r="J10" i="3"/>
  <c r="K23" i="1"/>
  <c r="K21" i="3" s="1"/>
  <c r="J21" i="3"/>
  <c r="K19" i="1"/>
  <c r="K17" i="3" s="1"/>
  <c r="J17" i="3"/>
  <c r="K15" i="1"/>
  <c r="K13" i="3" s="1"/>
  <c r="J13" i="3"/>
  <c r="K11" i="1"/>
  <c r="K9" i="3" s="1"/>
  <c r="J9" i="3"/>
  <c r="K26" i="1"/>
  <c r="J24" i="3"/>
  <c r="K23" i="3" l="1"/>
  <c r="M25" i="1"/>
  <c r="K25" i="3"/>
  <c r="M27" i="1"/>
  <c r="K24" i="3"/>
  <c r="M26" i="1"/>
  <c r="R117" i="1"/>
  <c r="R6" i="20" s="1"/>
  <c r="R116" i="1"/>
  <c r="R5" i="20" s="1"/>
  <c r="R118" i="1"/>
  <c r="R7" i="20" s="1"/>
  <c r="R119" i="1"/>
  <c r="R8" i="20" s="1"/>
  <c r="R120" i="1"/>
  <c r="R9" i="20" s="1"/>
  <c r="R121" i="1"/>
  <c r="R10" i="20" s="1"/>
  <c r="R122" i="1"/>
  <c r="R11" i="20" s="1"/>
  <c r="R123" i="1"/>
  <c r="R12" i="20" s="1"/>
  <c r="R115" i="1"/>
  <c r="R4" i="20" s="1"/>
  <c r="J116" i="1"/>
  <c r="J117" i="1"/>
  <c r="J118" i="1"/>
  <c r="J119" i="1"/>
  <c r="J120" i="1"/>
  <c r="J121" i="1"/>
  <c r="J122" i="1"/>
  <c r="J123" i="1"/>
  <c r="J115" i="1"/>
  <c r="K26" i="3" l="1"/>
  <c r="B2" i="22" s="1"/>
  <c r="N26" i="1"/>
  <c r="N24" i="3" s="1"/>
  <c r="M24" i="3"/>
  <c r="N27" i="1"/>
  <c r="N25" i="3" s="1"/>
  <c r="M25" i="3"/>
  <c r="N25" i="1"/>
  <c r="M23" i="3"/>
  <c r="K122" i="1"/>
  <c r="K11" i="20" s="1"/>
  <c r="J11" i="20"/>
  <c r="K118" i="1"/>
  <c r="K7" i="20" s="1"/>
  <c r="J7" i="20"/>
  <c r="K121" i="1"/>
  <c r="K10" i="20" s="1"/>
  <c r="J10" i="20"/>
  <c r="K117" i="1"/>
  <c r="K6" i="20" s="1"/>
  <c r="J6" i="20"/>
  <c r="K115" i="1"/>
  <c r="K4" i="20" s="1"/>
  <c r="J4" i="20"/>
  <c r="K120" i="1"/>
  <c r="K9" i="20" s="1"/>
  <c r="J9" i="20"/>
  <c r="K116" i="1"/>
  <c r="K5" i="20" s="1"/>
  <c r="J5" i="20"/>
  <c r="K123" i="1"/>
  <c r="K12" i="20" s="1"/>
  <c r="J12" i="20"/>
  <c r="K119" i="1"/>
  <c r="K8" i="20" s="1"/>
  <c r="J8" i="20"/>
  <c r="R66" i="1"/>
  <c r="R10" i="13" s="1"/>
  <c r="R65" i="1"/>
  <c r="R9" i="13" s="1"/>
  <c r="Q64" i="1"/>
  <c r="Q63" i="1"/>
  <c r="R62" i="1"/>
  <c r="R6" i="13" s="1"/>
  <c r="P61" i="1"/>
  <c r="P5" i="13" s="1"/>
  <c r="P11" i="13" s="1"/>
  <c r="D12" i="22" s="1"/>
  <c r="D21" i="22" s="1"/>
  <c r="R60" i="1"/>
  <c r="R4" i="13" s="1"/>
  <c r="K66" i="1"/>
  <c r="K10" i="13" s="1"/>
  <c r="K65" i="1"/>
  <c r="K9" i="13" s="1"/>
  <c r="K64" i="1"/>
  <c r="K8" i="13" s="1"/>
  <c r="K63" i="1"/>
  <c r="K7" i="13" s="1"/>
  <c r="K62" i="1"/>
  <c r="K6" i="13" s="1"/>
  <c r="K61" i="1"/>
  <c r="K5" i="13" s="1"/>
  <c r="K60" i="1"/>
  <c r="K4" i="13" s="1"/>
  <c r="R28" i="1"/>
  <c r="R4" i="4" s="1"/>
  <c r="N23" i="3" l="1"/>
  <c r="N26" i="3" s="1"/>
  <c r="G2" i="22" s="1"/>
  <c r="N126" i="1"/>
  <c r="G22" i="22" s="1"/>
  <c r="K13" i="20"/>
  <c r="B19" i="22" s="1"/>
  <c r="K11" i="13"/>
  <c r="B12" i="22" s="1"/>
  <c r="R63" i="1"/>
  <c r="R7" i="13" s="1"/>
  <c r="Q7" i="13"/>
  <c r="Q126" i="1"/>
  <c r="E22" i="22" s="1"/>
  <c r="R64" i="1"/>
  <c r="R8" i="13" s="1"/>
  <c r="Q8" i="13"/>
  <c r="R61" i="1"/>
  <c r="R5" i="13" s="1"/>
  <c r="P126" i="1"/>
  <c r="D22" i="22" s="1"/>
  <c r="R114" i="1"/>
  <c r="R5" i="19" s="1"/>
  <c r="R113" i="1"/>
  <c r="R4" i="19" s="1"/>
  <c r="R46" i="1"/>
  <c r="R5" i="9" s="1"/>
  <c r="R47" i="1"/>
  <c r="R6" i="9" s="1"/>
  <c r="R45" i="1"/>
  <c r="R4" i="9" s="1"/>
  <c r="J47" i="1"/>
  <c r="J6" i="9" s="1"/>
  <c r="J46" i="1"/>
  <c r="J5" i="9" s="1"/>
  <c r="J45" i="1"/>
  <c r="J4" i="9" s="1"/>
  <c r="R125" i="1"/>
  <c r="R5" i="21" s="1"/>
  <c r="R124" i="1"/>
  <c r="R4" i="21" s="1"/>
  <c r="J125" i="1"/>
  <c r="R67" i="1"/>
  <c r="R4" i="14" s="1"/>
  <c r="R31" i="1"/>
  <c r="R5" i="5" s="1"/>
  <c r="R32" i="1"/>
  <c r="R6" i="5" s="1"/>
  <c r="R30" i="1"/>
  <c r="R4" i="5" s="1"/>
  <c r="J32" i="1"/>
  <c r="J6" i="5" s="1"/>
  <c r="J4" i="5"/>
  <c r="G21" i="22" l="1"/>
  <c r="Q11" i="13"/>
  <c r="R126" i="1"/>
  <c r="F22" i="22" s="1"/>
  <c r="K124" i="1"/>
  <c r="K4" i="21" s="1"/>
  <c r="J4" i="21"/>
  <c r="K125" i="1"/>
  <c r="K5" i="21" s="1"/>
  <c r="J5" i="21"/>
  <c r="K114" i="1"/>
  <c r="K5" i="19" s="1"/>
  <c r="J5" i="19"/>
  <c r="K113" i="1"/>
  <c r="K4" i="19" s="1"/>
  <c r="J4" i="19"/>
  <c r="K4" i="14"/>
  <c r="K5" i="14" s="1"/>
  <c r="B13" i="22" s="1"/>
  <c r="J4" i="14"/>
  <c r="K47" i="1"/>
  <c r="K6" i="9" s="1"/>
  <c r="K45" i="1"/>
  <c r="K4" i="9" s="1"/>
  <c r="K46" i="1"/>
  <c r="K5" i="9" s="1"/>
  <c r="K30" i="1"/>
  <c r="K4" i="5" s="1"/>
  <c r="K32" i="1"/>
  <c r="K6" i="5" s="1"/>
  <c r="O18" i="1"/>
  <c r="K7" i="5" l="1"/>
  <c r="B4" i="22" s="1"/>
  <c r="K6" i="21"/>
  <c r="B20" i="22" s="1"/>
  <c r="R11" i="13"/>
  <c r="F12" i="22" s="1"/>
  <c r="E12" i="22"/>
  <c r="E21" i="22" s="1"/>
  <c r="F21" i="22" s="1"/>
  <c r="K6" i="19"/>
  <c r="B18" i="22" s="1"/>
  <c r="K7" i="9"/>
  <c r="B8" i="22" s="1"/>
  <c r="O16" i="3"/>
  <c r="O126" i="1"/>
  <c r="C22" i="22" s="1"/>
  <c r="K126" i="1"/>
  <c r="B22" i="22" s="1"/>
  <c r="O26" i="3" l="1"/>
  <c r="C2" i="22" s="1"/>
  <c r="C21" i="22" s="1"/>
  <c r="B2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tc={7B482E7E-FE2E-487B-9DAA-B5B1D0CA08E5}</author>
    <author>tc={F647E337-ABFE-49FA-8034-723A9B6E46E0}</author>
    <author>tc={BB5C6EEC-F59D-4F81-8C84-560472789596}</author>
  </authors>
  <commentList>
    <comment ref="H8"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Pasaron de 5 a 32 productos</t>
      </text>
    </comment>
    <comment ref="H10"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Ajustaron la anualización al 100%</t>
      </text>
    </comment>
    <comment ref="H11" authorId="2" shapeId="0" xr:uid="{00000000-0006-0000-0000-000003000000}">
      <text>
        <t>[Threaded comment]
Your version of Excel allows you to read this threaded comment; however, any edits to it will get removed if the file is opened in a newer version of Excel. Learn more: https://go.microsoft.com/fwlink/?linkid=870924
Comment:
    Ajustaron la anualización de la meta al 100%</t>
      </text>
    </comment>
  </commentList>
</comments>
</file>

<file path=xl/sharedStrings.xml><?xml version="1.0" encoding="utf-8"?>
<sst xmlns="http://schemas.openxmlformats.org/spreadsheetml/2006/main" count="1709" uniqueCount="416">
  <si>
    <t xml:space="preserve">ÍNDICE </t>
  </si>
  <si>
    <t>Entidades</t>
  </si>
  <si>
    <t xml:space="preserve">Componenetes </t>
  </si>
  <si>
    <t xml:space="preserve">Derechos </t>
  </si>
  <si>
    <t>Seguimiento PAD 2020</t>
  </si>
  <si>
    <t>ACDVPR</t>
  </si>
  <si>
    <t>CVP</t>
  </si>
  <si>
    <t>IDARTES</t>
  </si>
  <si>
    <t>IDIPRON</t>
  </si>
  <si>
    <t>IDPAC</t>
  </si>
  <si>
    <t>IDRD</t>
  </si>
  <si>
    <t>IPES</t>
  </si>
  <si>
    <t>OFB</t>
  </si>
  <si>
    <t>SCRD</t>
  </si>
  <si>
    <t>SDDE</t>
  </si>
  <si>
    <t>SDG</t>
  </si>
  <si>
    <t>SDHT</t>
  </si>
  <si>
    <t>SDIS</t>
  </si>
  <si>
    <t>SMUJER</t>
  </si>
  <si>
    <t>SDP</t>
  </si>
  <si>
    <t>SDS</t>
  </si>
  <si>
    <t>SDSCJ</t>
  </si>
  <si>
    <t>SED</t>
  </si>
  <si>
    <t>UDFJC</t>
  </si>
  <si>
    <t xml:space="preserve">Base Beneficiarios </t>
  </si>
  <si>
    <t>RESUMEN PAD 2020</t>
  </si>
  <si>
    <t>Etiquetas de fila</t>
  </si>
  <si>
    <t>Cuenta de META PAD 2020 - 2024
(no modificar celda, texto automático)</t>
  </si>
  <si>
    <t xml:space="preserve">SDDE
</t>
  </si>
  <si>
    <t>SDMUJER</t>
  </si>
  <si>
    <t>Total general</t>
  </si>
  <si>
    <t>Suma de PRESUPUESTO INICIAL 2020</t>
  </si>
  <si>
    <t>Suma de PRESUPUESTO DEFINITIVO 2020 
(Corte 1 de octubre al 31 de diciembre) (Pesos)</t>
  </si>
  <si>
    <t>Suma de EJECUCIÓN PRESUPUESTAL 2020 
(Corte 1 de octubre al 31 de diciembre) (Pesos)</t>
  </si>
  <si>
    <t>Promedio de AJUSTE AL 100%2</t>
  </si>
  <si>
    <t xml:space="preserve">Asistencia </t>
  </si>
  <si>
    <t xml:space="preserve">Atención </t>
  </si>
  <si>
    <t>Memoria, Paz y Reconciliación</t>
  </si>
  <si>
    <t>Prevención, Protección y Garantías de No Repetición</t>
  </si>
  <si>
    <t>Reparación Integral</t>
  </si>
  <si>
    <t>Transversal</t>
  </si>
  <si>
    <t>Alimentación</t>
  </si>
  <si>
    <t xml:space="preserve">Educación </t>
  </si>
  <si>
    <t>Generación de Ingresos</t>
  </si>
  <si>
    <t>Información</t>
  </si>
  <si>
    <t xml:space="preserve">Salud </t>
  </si>
  <si>
    <t>Subsistencia Mínima</t>
  </si>
  <si>
    <t>Verdad y Paz</t>
  </si>
  <si>
    <t>Vida, Integridad, Libertad y Seguridad</t>
  </si>
  <si>
    <t>Vivienda</t>
  </si>
  <si>
    <t>Indice</t>
  </si>
  <si>
    <t>FUENTES DE FINANCIACIÓN</t>
  </si>
  <si>
    <t>OBSERVACIONES</t>
  </si>
  <si>
    <t>ID</t>
  </si>
  <si>
    <t>Sigla</t>
  </si>
  <si>
    <t>Derecho</t>
  </si>
  <si>
    <t>Componente de la política pública</t>
  </si>
  <si>
    <t>Medida de la política pública</t>
  </si>
  <si>
    <t>Proyecto de inversión asociado 2020 - 2024
(número y nombre)</t>
  </si>
  <si>
    <r>
      <t xml:space="preserve">META PAD 2020 - 2024
</t>
    </r>
    <r>
      <rPr>
        <b/>
        <u/>
        <sz val="10"/>
        <color indexed="8"/>
        <rFont val="Arial Narrow"/>
        <family val="2"/>
      </rPr>
      <t>(no modificar celda, texto automático)</t>
    </r>
  </si>
  <si>
    <t>PROGRAMACIÓN META FÍSICA 2020 (Aprobada en CDJT)</t>
  </si>
  <si>
    <t>AVANCE FÍSICO ACUMULADO 2020 (Corte 1 de Julio a 30 de Septiembre 
Ejecutado</t>
  </si>
  <si>
    <t>AVANCE FÍSICO ACUMULADO 2020 (Corte 1 de Julio a 30 de Septiembre) Porcentaje (%)</t>
  </si>
  <si>
    <t>AJUSTE AL 100%</t>
  </si>
  <si>
    <t>AVANCE FÍSICO ACUMULADO 2020 (Corte 1 de octubre al 31 de diciembre)
Ejecutado</t>
  </si>
  <si>
    <t>AVANCE FÍSICO ACUMULADO 2020 (Corte 1 de octubre al 31 de diciembre)
 Porcentaje (%)</t>
  </si>
  <si>
    <t>PRESUPUESTO INICIAL 2020</t>
  </si>
  <si>
    <t>PRESUPUESTO DEFINITIVO 2020 (Corte 1 de julio al 30 de septiembre) (Pesos)</t>
  </si>
  <si>
    <t>EJECUCIÓN PRESUPUESTAL 2020  (Corte 1 de julio al 30 de septiembre) (Pesos)</t>
  </si>
  <si>
    <t>EJECUCIÓN PRESUPUESTAL 2020  
(Corte 1 de julio al 30 de septiembre) Porcentaje(%)</t>
  </si>
  <si>
    <t>PRESUPUESTO DEFINITIVO 2020 
(Corte 1 de octubre al 31 de diciembre) (Pesos)</t>
  </si>
  <si>
    <t>EJECUCIÓN PRESUPUESTAL 2020 
(Corte 1 de octubre al 31 de diciembre) (Pesos)</t>
  </si>
  <si>
    <t>EJECUCIÓN PRESUPUESTAL 2020
  (Corte 1 de octubre al 31 de diciembre) Porcentaje(%)</t>
  </si>
  <si>
    <t>Difusión y Apropiación Colectiva de la Verdad y la Memoria</t>
  </si>
  <si>
    <t>7871. Construcción de Bogotá Región como territorio de paz para las víctimas y la reconciliación.</t>
  </si>
  <si>
    <t>Ejecutar el 100% de la estrategia de promoción de la memoria, para la construcción de paz, la reconciliación y la democracia, en la ciudad región.</t>
  </si>
  <si>
    <t>Aportes Distrito</t>
  </si>
  <si>
    <t>La información presupuestal corresponde a lo programados y ejecutado en el proyecto de inversión 7871 "Construcción de Bogotá Región como territorio de paz para las víctimas y la reconciliación."</t>
  </si>
  <si>
    <t>Realizar 480 procesos pedagógicos para el fortalecimiento de iniciativas ciudadanas, que conduzcan al debate y la apropiación social de la paz, la memoria y la reconciliación, que se construye en los territorios ciudad región.</t>
  </si>
  <si>
    <t>Implementar 115 productos de pedagogía social y gestión del conocimiento, para el debate y la apropiación social de la paz, la memoria y la  reconciliación, que se construye en los territorios ciudad región.</t>
  </si>
  <si>
    <t>Fortalecimiento Institucional</t>
  </si>
  <si>
    <t>Implementar el 100% de la formulación y puesta en marcha de la política pública distrital de víctimas, memoria, paz y reconciliación.</t>
  </si>
  <si>
    <t xml:space="preserve">La presente meta está programada desde el proyecto de inversión 7871 por fases, lo cual implica que durante la vigencia 2020, se desarrollara el 5% de esta meta. A la fecha la mencionada meta presenta un avance físico del 1% respecto del 5% programado, teniendo pendientes la entrega de 5 productos equivalentes al 4% restantes.   Ahora bien, en lo referente al presupuesto al 30 de septiembre de 2020, esta meta presenta una ejecución presupuestal del 100%, recordemos que la ejecución presupuestal corresponde a los compromisos adquiridos por la entidad a través de un contrato, ordenes de compra, ordenes de prestación de servicio, convenio o cualquier otro acto administrativo legalmente constituido. Esta ejecución evidencia que fue necesario contratar el talento humano que fuera el encargado de realizar los productos a entregar. 
 </t>
  </si>
  <si>
    <t>Retornos y reubicaciones</t>
  </si>
  <si>
    <t xml:space="preserve">Presentar, aprobar y articular el Plan de Retornos y Reubicaciones no étnico y étnico, este último atendido a las conclusiones del proceso de concertación que elabore la SAE de la Sec. de Gobierno, conforme a lo señalado en el Artículo 66 del Plan Distrital de Desarrollo. </t>
  </si>
  <si>
    <t>Articular, impulsar e implementar según competencia, el 100% de acciones, proyectos y programas en formación, emprendimiento y empleabilidad para la generación de ingresos de los sujetos de reparación individual y colectiva en el Distrito.</t>
  </si>
  <si>
    <t>Reparación Colectiva</t>
  </si>
  <si>
    <t xml:space="preserve">Diseñar e implementar una ruta de fortalecimiento de la reparación integral distrital de los sujetos colectivos étnicos y no étnicos presentes en el distrito conforme a las competencias del ente territorial y de acuerdo a lo establecido en el acto legislativo 001 de 2017 y  la Ley 1448 de 2011. </t>
  </si>
  <si>
    <t>Acompañamiento Psicosial</t>
  </si>
  <si>
    <t xml:space="preserve">Crear e implementar una estrategia de acompañamiento psicosocial transversal a las medidas de asistencia, atención y reparación integral que incluya un componente de trámite emocional teniendo como principio orientador los enfoques diferenciales y de género. </t>
  </si>
  <si>
    <t>Orientación</t>
  </si>
  <si>
    <t>Efectuar 10 convenios interadministrativos con las entidades distritales que hacen presencia en CLAV y/o entidades del SDARIV a través de los cualés se estructuren, implementen y divulgen de manera presencial y virtual las rutas de acceso a la oferta institucional de la entidad en materia de asistencia, atención y reparación integral a víctimas,  promoviendo la accesibilidad, incorporación de enfoques diferenciales y dignificación de la atención.</t>
  </si>
  <si>
    <t>Ayuda Humanitaria Inmediata</t>
  </si>
  <si>
    <t>Otorgar el 100% de medidas de ayuda humanitaria inmediata en el distrito capital, conforme a los requisitos establecidos  por la legislación vigente.</t>
  </si>
  <si>
    <t>Prevención Temprana y Garantías de No Repetición</t>
  </si>
  <si>
    <t xml:space="preserve"> Gestionar la identificación participativa de riesgos y sus efectos diferenciados, en espacios y con  organizaciones formales y no formales de víctimas, así como a través de la articulación con diferentes entidades y organizaciones que tienen a cargo el desarrollo de acciones en materia de prevención, para la incorporación y el  fortalecimiento de herramientas de prevención temprana y de rutas de prevención urgente y de protección frente a conductas vulneratorias de derechos, en diferentes instrumentos con los que cuentan el Distrito y las localidades de la ciudad, entre ellos, el Plan de Contingencia,el  Plan Integral de Prevención, el Plan de Retornos y Reubicaciones,  Plan de Acción para el C oncepto de Seguridad del Distrito, Plan de Acción de la Mesa de Prevención del Reclutamiento, Uso y Utilización de NNA, entre otros.</t>
  </si>
  <si>
    <t>Prevención Urgente</t>
  </si>
  <si>
    <t>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t>
  </si>
  <si>
    <t xml:space="preserve">Participación  </t>
  </si>
  <si>
    <t>Apoyar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t>
  </si>
  <si>
    <t xml:space="preserve">Fortalecer espacios de capacitación y procesos de formación a las mesas de participación efectiva y organizaciones formales y no formales, promoviendo nuevos liderazgos y el reconocimiento de los enfoques diferenciales en la consolidación de la Política Pública de Víctimas. </t>
  </si>
  <si>
    <t>Reconciliación</t>
  </si>
  <si>
    <t>Realizar acciones para la dignificación de las víctimas del conflicto armado, la difusión de la verdad histórica y la participación incidente de las víctimas como parte de la estrategia de reconciliación para la construcción de paz, tejido social y ciudadanía de Bogotá - Región.</t>
  </si>
  <si>
    <t>Realizar acciones de coordinación y articulación interinstitucional para facilitar el acceso  y la participación de las víctimas del conflicto armado en el Sistema Integral de Verdad, Justicia, Reparación y No Repetición (SIVJRNR) en Bogotá- Región</t>
  </si>
  <si>
    <t>Satisfacción</t>
  </si>
  <si>
    <t>Realizar acciones, materiales y simbólicas, con enfoque reparador, que visibilicen y dignifiquen a las víctimas del conflicto armado en sus entornos territoriales, en el marco de los Programas de Desarrollo con Enfoque Territorial (PDET) en Bogotá- región</t>
  </si>
  <si>
    <t xml:space="preserve">Formular, actualizar y hacer seguimiento al 100 % del Plan de Acción Distrital de víctimas, paz y reconciliación​ </t>
  </si>
  <si>
    <t>Brindar 100 % de asistencia técnica  para la formulación, implementación, seguimiento y evaluación a la política pública en el Distrito.​</t>
  </si>
  <si>
    <t>Sistemas de Información</t>
  </si>
  <si>
    <t>Asesorar y difundir 100 % de la gestión del conocimiento en materia de víctimas, paz, reconciliación, e implementación de los acuerdos.​</t>
  </si>
  <si>
    <t>Gestionar 100 % de alianzas con entidades públicas y/o privadas y cooperación internacional para hacer de Bogotá un territorio de reconciliación y construcción de memoria, verdad, justicia, reparación y garantía de no repetición​</t>
  </si>
  <si>
    <t>Ejercer 100 %  de la secretaría técnica  del Comité Distrital de Justicia Transicional, los Comités Locales de Justicia Transicional y sus espacios respectivos.​</t>
  </si>
  <si>
    <t>7698. Traslado de hogares localizados en zonas de Alto Riesgo No mitigable o los ordenados mediante sentencias judiciales o actos administrativos</t>
  </si>
  <si>
    <t>Beneficiar familias víctimas del conflicto armado de estratos 1 y 2, ubicadas en zonas de alto riesgo no mitigable , con instrumentos financieros para que accedan a una solución de vivienda definitiva.</t>
  </si>
  <si>
    <t>Por Demanda</t>
  </si>
  <si>
    <t>(Por demanda)</t>
  </si>
  <si>
    <t> </t>
  </si>
  <si>
    <t>Beneficiar familias víctimas del conflicto armado de estratos 1 y 2, ubicadas en zonas de alto riesgo no mitigable , con ayuda temporal de relocalización transitoria</t>
  </si>
  <si>
    <t>7600 - Identificación , reconocimiento y valoración de las prácticas artísticas a través del fomento en  Bogotá</t>
  </si>
  <si>
    <t>Fortalecer 17 Iniciativas artistico-culturales con enfoques diferenciales A traves de 1 Estrategia de acompañamiento  que ayude a superar las brechas de acceso y con principio de equidad y en igualdad de oportunidades se desarrolllarán propuestas artístico culturales de las víctimas del conflicto armado interno encaminadas al ejercicio de sus derechos culturales, en el marco del Programa Distrital de Estímulos (PDE). Se construirá un proceso de acompañamiento antes y despues del desarrollo de las propuestas.</t>
  </si>
  <si>
    <t>Estos recursos se ejectutan por medio del Proyecto 7585, tal como quedó en la caracterización de estas metas.</t>
  </si>
  <si>
    <t>7619 - Fortalecimien to de procesos integrales de formación artística a lo largo de la vida  Bogotá</t>
  </si>
  <si>
    <t xml:space="preserve">Formar  por demanda niños, niñas y adolescentes en su realidad familiar de las organizaciones que hacen parte de la Mesa Distrital de víctimas A traves del programa de formación artística CREA, que potencie el ejercicio libre de los derechos culturales de las víctimas del conflicto
</t>
  </si>
  <si>
    <t>n.a</t>
  </si>
  <si>
    <t>7571 - Reconciliación, arte y memoria sin fronteras en Bogotá</t>
  </si>
  <si>
    <t xml:space="preserve">Desarrollar  6 Acciones anuales de armonización y reconstrucción de memoria social para que las victimas del conflicto puedan relatar sus historias y lograr el reconocimiento público de las víctimas a través de la implementación de la estrategia de cinemateca rodante
</t>
  </si>
  <si>
    <t>El saldo restante se ejectuará en el mes de octubre.</t>
  </si>
  <si>
    <t>7720 Protección Integral a Niñez, Adolescencia y Juventud en Situación de Vida en Calle, en Riesgo de Habitarla o en Condiciones de Fragilidad Social Bogotá</t>
  </si>
  <si>
    <t>Atender anualmente la totalidad de niñas, niños o adolescentes víctimas del conflicto armado,acorde con la identificación anual,  en situación de calle o en riesgo de calle, vinculados al modelo pedagógico de restablecimiento de derechos.</t>
  </si>
  <si>
    <t>No se presenta ejecución adicional en los proyectos de inversión del Plan de desarrollo "UN NUEVO CONTRATO SOCIAL Y AMBIENTAL PARA LA BOGOTÁ DEL SIGLO XXI"</t>
  </si>
  <si>
    <t>Atender la totalidad de jóvenes víctimas del conflicto armado, acorde con la identificación anual, que estén en situación de calle o en riesgo de calle, al modelo pedagógico de restablecimiento de derechos.</t>
  </si>
  <si>
    <t>Atender la totalidad de niños, niñas y adolescentes víctimas del conflicto, acorde con la identificación anual, que estén en riesgo o víctimas de explotación sexual comercial - ESCNNA, a través del modelo pedagógico de restablecimiento de derechos.</t>
  </si>
  <si>
    <t>Atender la totalidad de niñas, niños y adolescentes víctimas del conflicto, acorde con la identificación anual, que estén en riesgo o en conflicto con la ley, a través del modelo pedagógico preventivo de restablecimiento de derechos.</t>
  </si>
  <si>
    <t xml:space="preserve">Generación de ingresos </t>
  </si>
  <si>
    <t>7726 Desarrollo Capacidades y Ampliación de Oportunidades de Jóvenes para su Inclusión Social y Productiva Bogotá</t>
  </si>
  <si>
    <t>Vincular según la oferta jóvenes víctimas del conflicto armado, que son parte del modelo pedagógico de restablecimiento de derechos y acorde a la identificación anual, a la estrategia de empoderamiento de competencias laborales, en el marco del reconocimiento de estímulos de corresponsabilidad (estímulos monetarios).</t>
  </si>
  <si>
    <t>Recursos Adminsitrativos</t>
  </si>
  <si>
    <t>7727 Fortalecimiento de la Infraestructura Física, TIC y de la Gestión Institucional del IDIPRON Bogotá</t>
  </si>
  <si>
    <t>Desarrollar la totalidad de jornadas de formación acordadas entre IDIPRON y ACDVPR para capacitar  a los equipos de trabajo en la atención integral a la población víctima del conflicto armado.</t>
  </si>
  <si>
    <t xml:space="preserve">Por demanda </t>
  </si>
  <si>
    <t>No aplica</t>
  </si>
  <si>
    <t>Participación</t>
  </si>
  <si>
    <t>7687- Fortalecimiento  a las organizaciones sociales y comunitarias para una participación ciudadana informada e incidente con enfoque diferencial en el Distrito Capital  Bogotá</t>
  </si>
  <si>
    <t>Fortalecer 20  organizaciones de personas víctimas del conflicto armado, en espacios y procesos de participación.</t>
  </si>
  <si>
    <t>Implementar acciones bajo la campaña cultura para la paz en espacios o escenarios de participación de víctimas.</t>
  </si>
  <si>
    <t>7688- Fortalecimiento de las capacidades democráticas de la ciudadanía para la participación incidente y la gobernanza, con enfoque de innovación
social, en Bogotá. Bogotá</t>
  </si>
  <si>
    <t xml:space="preserve">Formar líderes o personas víctimas del conflicto que solicitan los ciclos de formación de Gerencia Escuela del IDPAC. </t>
  </si>
  <si>
    <t>Fortalecer la organización sujeto de Reparación Colectiva - Afromupaz de acuerdo con la estrategia de fortalecimiento del IDPAC</t>
  </si>
  <si>
    <t>NA</t>
  </si>
  <si>
    <t xml:space="preserve"> NA </t>
  </si>
  <si>
    <t>7685 - Modernización del modelo de la gestión y tecnológico de las Organizaciones Comunales y de Propiedad Horizontal para el ejercicio de la
democracia activa digital en el Siglo XXI. Bogotá</t>
  </si>
  <si>
    <t>Acompañar en términos de propiedad horizontal los Proyectos de viviendas de interes Prioritaria y/o Social en conjunto con Alta Consejería para las Víctimas</t>
  </si>
  <si>
    <t>7854- Formación de niños, niñas, adolescentes y jóvenes, en las disciplinas deportivas priorizadas, en el marco de la jornada escolar complementaria en Bogotá</t>
  </si>
  <si>
    <t>Atender 4472 niños, niñas, adolescentes y jóvenes víctimas del conflicto armado en los procesos de formación integral a través del deporte en  Instituciones Educativas Distritales</t>
  </si>
  <si>
    <t>Recursos adminstrativos/
Aportes distrito</t>
  </si>
  <si>
    <t xml:space="preserve">7722. Fortalecimiento inclusión productiva de emprendimientos por subsistencia </t>
  </si>
  <si>
    <t>Promover 250 mecanismos para el fortalecimiento de los emprendimientos de subsistencia  a la población víctima del conflicto armado del sector informal, por medio de asesoría técnica y empresarial; acompañamiento psicosocial; formación e inclusión financiera; y el fomento de espacios y canales para la comercialización.</t>
  </si>
  <si>
    <t xml:space="preserve">La propagación del COVID 19 y por ende de la cuarentena obligatoria decretada por la Presidencia de la República, desde el día Miércoles 25 de Marzo hasta el 1 de septiembre del año en curso, los vendedores ambulantes han sido unos de los mayores afectados en esta contingencia, ya que han estado sufriendo un impacto económico muy grande, puesto que debieron suspender sus actividades y no han podido percibir los ingresos necesarios para sobrevivir de la mejor manera a esta contingencia. </t>
  </si>
  <si>
    <t>7773. Fortalecimiento oferta de alternativas económicas en el espacio público en Bogotá</t>
  </si>
  <si>
    <t>Brindar  350  alternativas comerciales transitorias para la generacion de ingresos a víctimas del conflicto armado vendedores informales que ocupan el espacio publico</t>
  </si>
  <si>
    <t>7773. Fortalecimiento oferta de alternativas económicas en el espacio público en Bogotá
7772. Implementación de estrategias de organización de zonas de uso y aprovechamiento económico del espacio público en Bogotá</t>
  </si>
  <si>
    <t xml:space="preserve">Vincular a 320 personas a programas de formación y capacitacion orientados a la productividad laboral,  a víctimas del conflicto armado vendedores informales, de acuerdo a las necesidades del mercado de Bogotá. </t>
  </si>
  <si>
    <t>Formaciòn musical vamos a la Filarmònica</t>
  </si>
  <si>
    <t>Vincular 580 niños, niñas y adolescentes atendidos en el periodo</t>
  </si>
  <si>
    <t xml:space="preserve">Bogotà ciudad Filarmònica </t>
  </si>
  <si>
    <t>Apoyar 400 personas beneficiadas por la actividad cultural</t>
  </si>
  <si>
    <t>7610
Transformación social y cultural de entornos y territorios para la construcción de paz en Bogotá</t>
  </si>
  <si>
    <t>Realizar en 10 localidades  procesos de intervención  para la transformación de espacios identificados desde la mirada social y cultural</t>
  </si>
  <si>
    <t>Sobre los datos de la población participante de este proyecto, se esta realizando un proceso de verificarción y cruce de datos con la Alta Consejería para los derechos de las víctimas, la paz y reconciliación. Las localidades donde se desarrollo a corte de septiembre Usaquén, Usme y Ciudad Bolivar</t>
  </si>
  <si>
    <t>7648
Fortalecimiento estratégico de la gestión cultural territorial, poblacional y la participación incidente</t>
  </si>
  <si>
    <t>Otorgar  tres estímulos anuales a agentes culturales, artísticos, patrimoniales víctimas del conflicto armado, para fortalecer la reconstrucción de su tejido social, así como promover la participación de las comunidades a favor de la construcción de la paz desde los territorios.</t>
  </si>
  <si>
    <t>Ninguna</t>
  </si>
  <si>
    <t>Implementar y fortalecer  el 100% de las acciones relacionadas con el componente cultural de los planes integrales de reparación colectiva PIRC, así como con las organizaciones de los sujetos de reparación colectiva y espacios de concertación priorizados</t>
  </si>
  <si>
    <t xml:space="preserve">El convenio interadministrativo se firmo el 25 de septiembre por medio del cual se da inicio a esta acción. </t>
  </si>
  <si>
    <t>Proeyecto de Inversión 7837
Fortalecimiento en emprendimiento y desarrollo empresarial, para aumentar la capacidad productiva y economica de Bogotá.</t>
  </si>
  <si>
    <t>Formar 200 personas victimas del conficto armado en temas  administrativos y financieros a través de talleres, con el fin de promover el fortalecimiento empresarial de las unidades productivas del Distrito Capital y de la población.</t>
  </si>
  <si>
    <t xml:space="preserve">Proyecto de Inversión 7837 “FORTALECIMIENTO EN EMPRENDIMIENTO Y DESARROLLO EMPRESARIAL, PARA AUMENTAR LA CAPACIDAD PRODUCTIVA Y ECONÓMICA DE BOGOTÁ” </t>
  </si>
  <si>
    <t>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t>
  </si>
  <si>
    <t>7863 - Mejoramiento del empleo incluyente y pertinente en  Bogotá</t>
  </si>
  <si>
    <t>Formar 1000 buscadores de empleo víctimas del conflicto armado en competencias laborales (blandas y/o transversales) desde la Agencia de Gestión y Colocación de Empleo del Distrito</t>
  </si>
  <si>
    <t>Incorporar 1800 personas víctimas del conflicto armado a la ruta de empleo de la Agencia de Gestión y Colocación del Distrito, para que puedan acceder a servicios para la mitigación de barreras de empleabilidad y a oportunidades laborales pertinentes</t>
  </si>
  <si>
    <t xml:space="preserve">PROYECTO 7837
FORTALECIMIENTO DEL CRECIMIENTO EMPRESARIAL EN LOS EMPRENDEDORES Y LAS MIPYMES DE BOGOTÁ
</t>
  </si>
  <si>
    <t>Foratalecer  por demanda a emprendedores, empresarios, unidades productiivas y emprendimientos por subsistencia victimas del conflicto armado, en temas  financieros,  digitales  y desarrollo empresarial, a través de programas, proyectos y acciones definidas por la subdirección de emprendimiento y negocios.</t>
  </si>
  <si>
    <t>7846 Incremento de la sostenibilidad del Sistema de Abastecimiento y Distribución de Alimentos de Bogotá</t>
  </si>
  <si>
    <t>Garantizar espacios  de participacion por demanda a personas victimas del conflicto armado a los mercados campesinos.</t>
  </si>
  <si>
    <t xml:space="preserve">Fortalecer por demanda  actores del abastecimiento y distribucion de alimentos víctimas del conflicto armado </t>
  </si>
  <si>
    <t xml:space="preserve"> $                                   -  </t>
  </si>
  <si>
    <t xml:space="preserve">Prevención temprana </t>
  </si>
  <si>
    <t>Fortalecimiento de la capacidad institucional y de los actores sociales para la garantía, promoción y protección de los derechos humanos en Bogotá</t>
  </si>
  <si>
    <t>implementar 8 procesos pedagogicos para el fortalecimiento de las capacidades de los actores en escenarios de formación (formal o informal).</t>
  </si>
  <si>
    <t>Aportes distrito</t>
  </si>
  <si>
    <t>NO SE PRESENTARON CASOS PARA ESTE TRIMESTRE</t>
  </si>
  <si>
    <t xml:space="preserve">Prevención urgente </t>
  </si>
  <si>
    <t xml:space="preserve"> Atender el 100% de la población victima del conflicto armado pertenecientes a población LGTBI en el marco de la Estrategia de Atención a Víctimas de Violencia(s)</t>
  </si>
  <si>
    <t>100%</t>
  </si>
  <si>
    <t>EN EL TRIMESTRE SE RECIBIERON 51 PERSONAS VICTIMAS DEL CONFLICTO ARMANDO EN LA RUTA DE DEFENSORES Y DEFENSORAS DE DERECHOS HUMANOS ATENDIENDO AL 100 % DE LOS SOLICITANTES</t>
  </si>
  <si>
    <t>Atender el 100% casos de personas víctimas del conflicto armado defensoras o defensores de derechos humanos en posible situación de riesgo</t>
  </si>
  <si>
    <t>EN EL TRIMESTRE SE RECIBIERON 4 PERSONAS VICTIMAS DEL CONFLICTO ARMADO EN LA RUTA DEL DELITO DE TRATA ATENDIENDO AL 100 % DE LOS SOLICITANTES</t>
  </si>
  <si>
    <t>Atender el 100% casos de personas víctimas del conflicto armado víctimas del delito de trata de personas</t>
  </si>
  <si>
    <t xml:space="preserve">
EN EL TRIMESTRE SE FORMARON 21 PERSONAS VICTIMAS DEL CONFLICTO ARMADO EN LOS  PROCESOS PEDAGÓGICOS PARA EL FORTALECIMIENTO DE LAS CAPACIDADES DE LOS ACTORES EN ESCENARIOS DE FORMACIÓN.</t>
  </si>
  <si>
    <t xml:space="preserve"> Atender el 100% personas víctimas del conflicto armado pertenecientes a grupos étnicos a través de los servicios brindados en los espacios de atención diferenciada.</t>
  </si>
  <si>
    <r>
      <t xml:space="preserve">EN EL TRIMESTRE SE RECIBIERON </t>
    </r>
    <r>
      <rPr>
        <sz val="10"/>
        <color rgb="FFFF0000"/>
        <rFont val="Arial Narrow"/>
        <family val="2"/>
      </rPr>
      <t>202 PERSONAS</t>
    </r>
    <r>
      <rPr>
        <sz val="10"/>
        <color theme="1"/>
        <rFont val="Arial Narrow"/>
        <family val="2"/>
      </rPr>
      <t xml:space="preserve"> VICTIMAS DEL CONFLICTO ARMADO, PERTENECIENTES A GRUPOS ÉTNICOS A TRAVÉS DE LOS SERVICIOS BRINDADOS EN LOS ESPACIOS DE ATENCIÓN DIFERENCIADA ATENDIENDO AL 100 % DE LOS SOLICITANTES</t>
    </r>
  </si>
  <si>
    <t>Formar el 100% de personas víctimas del conflicto armado pertenecientes a grupos étnicos a través del Programa Distrital de Educación en Derechos Humanos para la Paz y la Reconciliación que lo soliciten a través de los espacios de atención diferenciada</t>
  </si>
  <si>
    <t>EN EL TRIMESTRE SE FORMARON 174 PERSONAS VICTIMAS DEL CONFLICTO ARMADO PERTENECIENTES A GRUPOS ÉTNICOS A TRAVÉS DEL PROGRAMA DISTRITAL DE EDUCACIÓN EN DERECHOS HUMANOS PARA LA PAZ Y LA RECONCILIACIÓN QUE LO SOLICITEN A TRAVÉS DE LOS ESPACIOS DE ATENCIÓN DIFERENCIADA</t>
  </si>
  <si>
    <t>Concertar entre las comunidades étnicas víctimas y los sectores de la administración distrital, acciones que hagan parte de los Planes Integrales de Acciones Afirmativas y del Plan de Acción Distrital producto de la reformulación de las políticas públicas étnicas e implementar el 100% de las acciones concertadas. Lo anterior, con el acompañamiento de la ACDVPR</t>
  </si>
  <si>
    <t>EN EL TRIMESTRE SE DESARROLLARON 3 ESPACIOS DE CONCERTACIÓN, CON LA Mesa de Enfoque Diferencial de Pueblos y Comunidades Indígenas Víctimas del Conflicto Armado En Bogotá D.C., Consejo Consultivo y de Concertación del Pueblo Rrom- Gitano en Bogotá D.C.
(Kumpania Bogotá) Y Mesa Distrital de enfoque diferencial de las Comunidades Negras Afrocolombianas de Participación Efectiva de Víctimas del Conflicto Armado</t>
  </si>
  <si>
    <t>7823. Generación de mecanismos para facilitar el acceso a una solución de vivienda a hogares vulnerables en Bogotá.</t>
  </si>
  <si>
    <t>Beneficia 2.000 hogares víctimas del conflicto armado con subsidios para adquisición de vivienda VIS y VIP</t>
  </si>
  <si>
    <t>Entre el 1º de julio y el 31 de diciembre de 2020 se beneficiaron 114 hogares víctima del conflicto armado a través de la asignación de subsidio distrital para la adquisición de vivienda nueva VIS y VIP, lo cual corresponde a un avance del 100% en la meta PAD.</t>
  </si>
  <si>
    <t>7757 - Implementación de estrategias y servicios integrales para el abordaje del fenómeno de habitabilidad en calle en Bogotá</t>
  </si>
  <si>
    <t xml:space="preserve">Atender 750 ciudadanos y ciudadanas habitantes de calle y en riesgo de estarlo, víctimas del conflicto armado de 29 años en adelante, mediante la mitigación de riesgos y daños asociados al fenómeno de habitabilidad en Calle </t>
  </si>
  <si>
    <t xml:space="preserve">Sistema General de Participaciones </t>
  </si>
  <si>
    <t>Los subsidios asignados para este periodo suman un valor de MIL CUATROCIENTOS SETENTA Y UN MILLONES OCHOCIENTOS CUARENTA Y NUEVE MIL QUINIENTOS CUARENTA Y SIETE ($1.471.849.547) M/CTE que se asignaron mediante acto administrativo en las diferentes modalidades ofertadas por la entidad, sin embargo, no se reporta avance en la ejecución presupuestal, debido a que los subsidios asignados a población víctima durante este periodo, se realizaron con cargo a recursos en fiducia de vigencias anteriores y que no generaron compromisos sobre el proyecto 7823.</t>
  </si>
  <si>
    <t xml:space="preserve">Diseñar (1) protocolo de atención a ciudadanos y ciudadanas habitantes de calle y en riesgo de estarlo, víctimas del conflicto armado, en las diferentes modalidades de servicio del proyecto </t>
  </si>
  <si>
    <t>La fuente de financiación es: Otros Distrito</t>
  </si>
  <si>
    <t xml:space="preserve">Cualificar 100 personas del equipo de talento humano de la Subdirección para la Adultez, en atención a víctimas del conflicto armado </t>
  </si>
  <si>
    <t>1. La fuente de financiación es: Otros Distrito
2. El porcentaje de ejecución presupuestal corresponde a 5 dias de trabajo en la definición de la ruta metodológica para proceso de cualificación: objetivo general, especifcos, modulos, tematicas y metodologias a implementar, elaboradas por el profesional del equipo tecnico de la subdirección a cargo del tema.</t>
  </si>
  <si>
    <t>7770 - Compromiso con el envejecimiento activo y una Bogotá cuidadora e incluyente</t>
  </si>
  <si>
    <t>Ofertar 1000 cupos para personas mayores víctimas con ocasión del conflicto armado a través del servicio social de Apoyos Económicos Tipo B Desplazados</t>
  </si>
  <si>
    <r>
      <rPr>
        <b/>
        <sz val="10"/>
        <color theme="1"/>
        <rFont val="Arial Narrow"/>
        <family val="2"/>
      </rPr>
      <t xml:space="preserve">Observacion prespuestal: </t>
    </r>
    <r>
      <rPr>
        <sz val="10"/>
        <color theme="1"/>
        <rFont val="Arial Narrow"/>
        <family val="2"/>
      </rPr>
      <t xml:space="preserve">El seguimiento para este reporte se realizó con base en los costos de programción presupuestal del Plan de Accion, PAD victimas, se tomo  costo cupo y el reporte SIRBE que se tiene para el corte., especifico Apoyo tipo B desplazado.
</t>
    </r>
  </si>
  <si>
    <t>Atender el 100% de personas mayores víctimas con ocasión del conflicto armado y que sean participantes del servicio social de Apoyos Económicos, proporcionadoles un ingreso económico para mejorar su autonomía y calidad de vida</t>
  </si>
  <si>
    <r>
      <rPr>
        <b/>
        <sz val="10"/>
        <color theme="1"/>
        <rFont val="Arial Narrow"/>
        <family val="2"/>
      </rPr>
      <t xml:space="preserve">Observacion prespuestal: </t>
    </r>
    <r>
      <rPr>
        <sz val="10"/>
        <color theme="1"/>
        <rFont val="Arial Narrow"/>
        <family val="2"/>
      </rPr>
      <t xml:space="preserve">El seguimiento para este reporte se realizó con base en los costos de programción presupuestal del Plan de Accion, PAd victimas, se tomo  costo cupo  y el reporte SIRBE que se tiene para el corte. 
Es importante mencionar que la fuente de financiacion para el Apoyo cofinanciado Tipo D tiene recursos de Nación. 
</t>
    </r>
    <r>
      <rPr>
        <b/>
        <sz val="10"/>
        <color theme="1"/>
        <rFont val="Arial Narrow"/>
        <family val="2"/>
      </rPr>
      <t>Observaciones técnicas</t>
    </r>
    <r>
      <rPr>
        <sz val="10"/>
        <color theme="1"/>
        <rFont val="Arial Narrow"/>
        <family val="2"/>
      </rPr>
      <t xml:space="preserve">: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recibieron Apoyo Económico. 
</t>
    </r>
  </si>
  <si>
    <t>Vincular al 100% de personas mayores víctimas con ocasión del conflicto armado, participantes del servicio social Centro Día, a procesos ocupacionales, desarrollo humano y atención integral</t>
  </si>
  <si>
    <t xml:space="preserve">Observacion prespuestal: El seguimiento para este reporte se realizó con base en los costos de programción presupuestal del Plan de Accion PAD Victimas, se tomo  costo cupo y el reporte SIRBE que se tiene para el corte.
Observaciones técnicas: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hicieron parte de la estrategia Estamos Contigo en Casa descrito en el apartado cualitativo. </t>
  </si>
  <si>
    <t xml:space="preserve">Atender el 100% de personas mayores víctimas con ocasión del conflicto armado, participantes del servicio social de cuidado transitorio (día - noche), a procesos de autocuidado y dignificación </t>
  </si>
  <si>
    <r>
      <rPr>
        <b/>
        <sz val="10"/>
        <color theme="1"/>
        <rFont val="Arial Narrow"/>
        <family val="2"/>
      </rPr>
      <t xml:space="preserve">Observacion prespuestal: </t>
    </r>
    <r>
      <rPr>
        <sz val="10"/>
        <color theme="1"/>
        <rFont val="Arial Narrow"/>
        <family val="2"/>
      </rPr>
      <t xml:space="preserve">El seguimiento para este reporte se realizó con base en los costos de programción presupuestal del Plan de Accion PAD Victimas, se tomo  costo cupo y el reporte SIRBE que se tiene para el corte. 
</t>
    </r>
    <r>
      <rPr>
        <b/>
        <sz val="10"/>
        <color theme="1"/>
        <rFont val="Arial Narrow"/>
        <family val="2"/>
      </rPr>
      <t>Observaciones técnicas</t>
    </r>
    <r>
      <rPr>
        <sz val="10"/>
        <color theme="1"/>
        <rFont val="Arial Narrow"/>
        <family val="2"/>
      </rPr>
      <t xml:space="preserve">: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hacen parte del servicio de cuidado transitorio (Día - Noche) y las acciones descritas en el apartado cualitativo. 
</t>
    </r>
  </si>
  <si>
    <t xml:space="preserve">Atender el 100% de personas mayores víctimas con ocasión del conflicto armado, participantes del servicio social de cuidado integral y protección institucionalizada  </t>
  </si>
  <si>
    <r>
      <rPr>
        <b/>
        <sz val="10"/>
        <color theme="1"/>
        <rFont val="Arial Narrow"/>
        <family val="2"/>
      </rPr>
      <t xml:space="preserve">Observacion prespuestal: </t>
    </r>
    <r>
      <rPr>
        <sz val="10"/>
        <color theme="1"/>
        <rFont val="Arial Narrow"/>
        <family val="2"/>
      </rPr>
      <t xml:space="preserve">El seguimiento para este reporte se realizó con base en los costos de programción presupuestal del Plan de Accion PAD Victimas, se tomo  costo cupo y el reporte SIRBE que se tiene para el corte.
</t>
    </r>
    <r>
      <rPr>
        <b/>
        <sz val="10"/>
        <color theme="1"/>
        <rFont val="Arial Narrow"/>
        <family val="2"/>
      </rPr>
      <t>Observaciones técnicas</t>
    </r>
    <r>
      <rPr>
        <sz val="10"/>
        <color theme="1"/>
        <rFont val="Arial Narrow"/>
        <family val="2"/>
      </rPr>
      <t xml:space="preserve">: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hacen parte del servicio institucionalizado 
</t>
    </r>
  </si>
  <si>
    <t xml:space="preserve">Seguridad alimentaria </t>
  </si>
  <si>
    <t>7745 - Compromiso por una Alimentación Integral en Bogotá</t>
  </si>
  <si>
    <t>Atender anualmente a 4000 personas víctimas del conflicto en el servicio de comedores comunitarios, priorizando el acceso de niños, niñas, adolescentes y jóvenes, mujeres, personas mayores, personas con orientaciones sexuales e identidades de género diversas,  con pertencia étnica, con discapacidad o cuidadoras de éstas, y de aquellas en quienes confluyen diversos sistemas de discriminación</t>
  </si>
  <si>
    <t>Otorgar anualmente a 4000 personas víctimas del conflicto  apoyos alimentarios a través de bonos canjeables por alimentos y canastas, priorizando el acceso a mujeres con jefatura de hogar, personas mayores, personas con orientaciones sexuales e identidades de género diversas,  con pertencia étnica, con discapacidad o cuidadoras de éstas, y de aquellas en quienes confluyen diversos sistemas de discriminación</t>
  </si>
  <si>
    <t>Formación y Orientación</t>
  </si>
  <si>
    <t>7753- Prevención de la maternidad y paternidad temprana en Bogotá</t>
  </si>
  <si>
    <t>Formular, brindar asistencia y realizar seguimiento a Lineamientos técnicos  y metodologías en derechos sexuales y derechos reproductivos para las personas víctimas del conflicto armado atendidas por la Secretaría Distrital de Integración Social</t>
  </si>
  <si>
    <t>NO APLICA</t>
  </si>
  <si>
    <t>Seguridad alimentaria
Educación
Salud
Subsistencia mínima</t>
  </si>
  <si>
    <t>7771 - Fortalecimiento de las oportunidades de inclusión de las personas con discapacidad, familias y sus cuidadores-as en Bogotá</t>
  </si>
  <si>
    <t>Vincular al  100% de personas con discapacidad  víctimas del conflicto armado a los servicios sociales: Centros Crecer, Centros Avanzar, Centro Renacer y Centros Integrarte de Atención Interna y Externa.</t>
  </si>
  <si>
    <t>El avance físico se relaciona en 100% dado que es el total de personas con discapacidad, víctimas del conflicto armado que solicitaron e ingresaron a los servicios (la meta es a demanda). Para este trimestre, el 100% corresponde a 185 personas.</t>
  </si>
  <si>
    <t>Vincular al  100%  de cuidadores y cuidadoras de personas con discapacidad víctimas del conflicto armado, que voluntariamente deseen participar en la estrategia territorial y que cumplan los criterios de ingreso establecidos; lo anterior, para contribuir al reconocimiento socioeconómico y redistribución de roles en el marco del Sistema Distrital de Cuidado.</t>
  </si>
  <si>
    <t>El avance físico se relaciona en 100% dado que es el total de cuidadoras-es de personas con discapacidad, víctimas del conflicto armado que solicitaron e ingresaron a la Estrategia Territorial (la meta es a demanda). Para este trimestre, el 100% corresponde a 3 personas.</t>
  </si>
  <si>
    <t>Prevención Temprana</t>
  </si>
  <si>
    <t>7744- Generación de Oportunidades para el Desarrollo Integral de la Niñez y la Adolescencia de Bogotá</t>
  </si>
  <si>
    <t>Atender anualmente 1100 niñas, niñas y adolescentes  victimas del conflicto armado que se encuentren en riesgo de trabajo infantil</t>
  </si>
  <si>
    <t xml:space="preserve">SGP Proposito General .
</t>
  </si>
  <si>
    <t>Acompañamiento Psicosocial</t>
  </si>
  <si>
    <t xml:space="preserve">Atender anualmente 1800 niñas niños y adolescentes  victimas del conflicto armado a través del acompañamiento psicosocial desde el arte, la pedagogía y la lúdica, generando espacios de resignificación de vivencias y afectaciones que se dan o dieron en el marco del conflicto armado </t>
  </si>
  <si>
    <t xml:space="preserve">SGP Proposito General .
Aportes distrito
</t>
  </si>
  <si>
    <t>Atender anualmente 4500 niñas y niños víctimas de conflicto armado en los servicios de atención a la primera Infancia.</t>
  </si>
  <si>
    <t>SGP Proposito General .
Aportes distrito
Otras Transferencias nación</t>
  </si>
  <si>
    <t xml:space="preserve">Realizar  13 encuentros a nivel local y Distrital ( 12 locales y 1 Distrital) con niñas, niños y adolescentes víctimas de conflicto armado, que fortalezcan su participación e incidencia en  escenarios de toma de decisiones, entre otros, en la actualización, implementación y seguimiento de la Política Publica de Infancia y adolescencia, así como en la actualización anual del Plan de Acción Distrital 2020-2024 de la Política Pública de Víctimas y en la implementación del protocolo de participación de NNA víctimas del conflicto armado. </t>
  </si>
  <si>
    <t>Orientación Juridica</t>
  </si>
  <si>
    <t>7564-Mejoramiento de la capacidad de respuesta institucional de las Comisarías de Familia en Bogotá</t>
  </si>
  <si>
    <t>Atender 100% Víctimas del Conflicto Armado  que reporten hechos de Violencia Intrafamiliar a través del Centro de Atención Integral a Víctimas de Violencia Intrafamiliar CAVIF</t>
  </si>
  <si>
    <t xml:space="preserve">Tiene otra fuente de financiación el Distrito. </t>
  </si>
  <si>
    <t>orientación Juridica</t>
  </si>
  <si>
    <t>Atender 100% Víctimas del Conflicto Armado  que reporten hechos de Violencia Sexual a través del Centro de Atención Integral a Víctimas de Violencia Sexual CAIVAS</t>
  </si>
  <si>
    <t xml:space="preserve">El servicio en las comisarias de familia, es a demanda, es decir, se atiende el 100% de las personas victimas que acudan al servicio. 
Tiene otra fuente de financiación el Distrito. </t>
  </si>
  <si>
    <t xml:space="preserve">Atender 100% Víctimas del Conflicto Armado   que requieran atención sistémica para el restablecimiento de derechos en el marco de la Violencia Intrafamiliar, a través de las Comisarias de Familia del Distrito. </t>
  </si>
  <si>
    <t>7752 - Contribución a la protección de los derechos de las familias especialmente de sus integrantes afectados por la violencia intrafamiliar en la ciudad de Bogotá.</t>
  </si>
  <si>
    <t xml:space="preserve">Atender 100% niños y niñas víctimas de conflicto armado que se encuentren bajo medida de protección a través de los Centros Proteger. </t>
  </si>
  <si>
    <t xml:space="preserve">El servicio en las centros proteger, es a demanda, es decir, se atiende el 100% de las personas victimas que acudan al servicio. 
Tiene otra fuente de financiación el Distrito. </t>
  </si>
  <si>
    <t xml:space="preserve">Orientar 100% Víctimas de Conflicto Armado  participantes del Plan Distrital de Prevención Integral de Violencias. </t>
  </si>
  <si>
    <t xml:space="preserve"> 7749 - Implementación de la estrategia de territorios cuidadores en Bogotá</t>
  </si>
  <si>
    <t xml:space="preserve">Atender a 100 % personas en emergencia social, económica, natural, antrópica y sanitaria con enfoque de género, en el marco de la economía del cuidado identificadas en la Estrategia de Territorios Cuidadores que sean víctimas del conflicto armado. </t>
  </si>
  <si>
    <t>Frente al presupuesto, cabe señalar que los servicios se ofrecen por demanda, por lo tanto no es posible realizar una proyección del presupuesta que se destinará para la atención a las víctimas del conflicto armado. Adicionalmente, el costo unitario de la atención que se brinde depende del tipo de atención que requiera el ciudadano, lo cual se determina mediante el análisis de vulnerabilidad (ayudas humanitarias alimentarias, bonos, pañales, aseo personal, vestuario y calzado, o servicios funerarios). Por lo anterior, la meta PAD no tiene presupuesto específico asignado, sino que se garantiza en el marco del presupuesto global del proyecto de inversión 7749</t>
  </si>
  <si>
    <t>Información y Orientación</t>
  </si>
  <si>
    <t>7740 - Generación Jóvenes con  derechos en Bogotá</t>
  </si>
  <si>
    <t>Vincular 100% Jóvenes víctimas 
 A los servicios con cobertura y atención territorial enfocada en los servicios sociales y estrategias de la Subdirección para la Juventud.</t>
  </si>
  <si>
    <t>Vincular 100% Jóvenes víctimas en la estrategia de oportunidades juveniles por medio de transferencias monetarias condicionadas que cumplan el proceso requerido para su focalización.</t>
  </si>
  <si>
    <t>Actividad programada para el 2021</t>
  </si>
  <si>
    <t>Promover 100%  jóvenes víctimas la participación en los Comités Operativos Locales de Juventud</t>
  </si>
  <si>
    <t xml:space="preserve">Atender 100% Jóvenes víctimas  entre los 14 y 28 años  con sanciones no privativas de la libertad o en apoyo al restablecimiento de derechos en administración de justicia en los Centros Forjar. </t>
  </si>
  <si>
    <t>7756 - Compromiso Social por la Diversidad en Bogotá</t>
  </si>
  <si>
    <t>Vincular  100% de  Personas  de los sectores LGBTI víctimas del conflicto armado, sus familias y redes de apoyo mayores de 14 años , a través de atención integral a la diversidad sexual y de géneros y la Unidad Contra la Disriminacion, para disminuir la vulnerabilidad por discriminación, violencias y exclusión social por orientación sexual o identidad de género.</t>
  </si>
  <si>
    <t>Brindar capacitación y acompañamiento  al 100% de Funcionarios  del Ministerio Público que tienen a cargo toma de declaraciones por hechos victimizantes, orientado a promover la apropiación e implementación efectiva del enfoque diferencial por orientaciones sexuales e identidades de género en la atención brindada, y contribuir a la disminución del subregistro de personas de los sectores LGBTI en estas declaraciones en articulación la ACDVPR como coordinador del SDARIV.</t>
  </si>
  <si>
    <t xml:space="preserve">No aplica </t>
  </si>
  <si>
    <t xml:space="preserve">NO APLICA </t>
  </si>
  <si>
    <t>7676: Fortalecimiento a los liderazgos para la inclusión y equidad de género en la participación y la representación política en Bogotá</t>
  </si>
  <si>
    <t xml:space="preserve">Apoyar la realización de  10 Talleres   de difusión y divulgación del Auto 092 de 2008 y normatividad relacionada con los derechos de las mujeres, realizados por las lideresas del grupo en las localidades del distrito capital </t>
  </si>
  <si>
    <t>De acuerdo con la concertación realizada esta meta fue reprogramada para la vigencia 2021 con 20 talleres y un presupuesto de $60 millones</t>
  </si>
  <si>
    <t>7734 Fortalecimiento a la implementación del Sistema Distrital de Protección integral a las mujeres víctimas_x000D_de violencias - SOFIA en Bogotá</t>
  </si>
  <si>
    <t>Brindar Asistencia y atención inmediata  al 100% de  mujeres víctimas de conflicto armado que lo requieran a través de un modelo intermedio de Casa Refugio</t>
  </si>
  <si>
    <t>Durante el periodo reportado no han existido solicitudes de asignación de cupos a mujeres víctimas del conflicto armado. Se está adelantando proceso de articulación con Alta Consejería para definir criterios y y trámites para la acogida de mujeres víctimas del conflicto armado en el marco del Modelo Casas Refugio.</t>
  </si>
  <si>
    <t>Prevención temprana</t>
  </si>
  <si>
    <t>7734 Fortalecimiento a la implementación del Sistema Distrital de Protección integral a las mujeres víctimas
de violencias - SOFIA en Bogotá</t>
  </si>
  <si>
    <t>Agendar y desarrollar 20 sesiones anuales de espacios de análisis de los riesgos diferenciales y de las situaciones de riesgo y/o amenaza que sufren las lideresas y defensoras de derechos humanos en los territorios, en el marco de los Consejos Locales de Seguridad de Mujeres.</t>
  </si>
  <si>
    <t xml:space="preserve">A través del equipo de enlaces SOFIA Local se está adelantando la etapa de estructuración de la línea de abordaje territorial, en las localidades de la ciudad, de los casos de mujeres víctimas del conflicto armado.  Al respecto se ha priorizado la definición de acciones en relación con la situación de riesgo y/o amenaza sobre la vida e integridad de lideresas y defensoras de derechos en los territorios. Esto se definirá en la última sesión de los Consejos Locales de Seguridad para las Mujeres. </t>
  </si>
  <si>
    <t>Diseñar e implementar 1 mecanismo asistencia técnica a las mesas locales Mesas Locales de participación de las víctimas a fin de fortalecer los liderazgos de las mujeres.</t>
  </si>
  <si>
    <t>Durante este periodo no se presentan avances en esta actividad dado que su cumplimiento se prevé para el último trimestre del año</t>
  </si>
  <si>
    <t>7675: Implementación de la Estrategia de Territorialización de la Política Pública de Mujeres y Equidad de Género a través de las Casas de Igualdad de Oportunidades para las Mujeres en Bogotá</t>
  </si>
  <si>
    <t>Realizar 1 Proceso Promoción de Derechos  dirigido a mujeres víctimas del conflicto armado y a mujeres en proceso de reincorporación</t>
  </si>
  <si>
    <t>La ejecución de esta meta se prevé para la vigencia 2021</t>
  </si>
  <si>
    <t xml:space="preserve">
Información y Orientación</t>
  </si>
  <si>
    <t>7671 - Implementación de acciones afirmativas dirigidas a las mujeres con enfoque diferencial y de género en Bogotá</t>
  </si>
  <si>
    <t xml:space="preserve">Realizar atenciones  jurídicas a demanda, por medio de la estrategia "Casa de Todas" para proveer  información y  sensibilizar a las mujeres víctimas del conflicto armado en actividades sexuales pagadas sobre sus derechos y las rutas institucionales existentes para su reparación. </t>
  </si>
  <si>
    <t xml:space="preserve">Gestión </t>
  </si>
  <si>
    <r>
      <t>La estrategia Casa de Todas ha realizado</t>
    </r>
    <r>
      <rPr>
        <b/>
        <sz val="10"/>
        <color theme="1"/>
        <rFont val="Arial"/>
        <family val="2"/>
      </rPr>
      <t xml:space="preserve"> 62</t>
    </r>
    <r>
      <rPr>
        <sz val="10"/>
        <color theme="1"/>
        <rFont val="Arial"/>
        <family val="2"/>
      </rPr>
      <t xml:space="preserve"> atenciones  jurídicas a demanda, por medio de la estrategia "Casa de Todas" para proveer  información y  sensibilizar a 23 mujeres víctimas del conflicto armado en actividades sexuales pagadas sobre sus derechos y las rutas institucionales existentes para su reparación. </t>
    </r>
  </si>
  <si>
    <t>7738 Implementación de Políticas Públicas lideradas por la Secretaria de la Mujer y Transversalización de
género para promover igualdad, desarrollo de capacidades y reconocimiento de las mujeres de
Bogotá</t>
  </si>
  <si>
    <t>Diseñar e implementar 1 mecanismo de asistencia técnica a la mesa distrital de víctimas, para el desarrollo de capacidades para la incidencia que faciliten la incorporación de sus demandas en las acciones de competencia de las diferentes entidades del distrito, desde un enfoque de género y enfoque diferencial.</t>
  </si>
  <si>
    <t>7738 Implementación de Políticas Públicas lideradas por la Secretaria de la Mujer y Transversalización de género para promover igualdad,
desarrollo de capacidades y reconocimiento de las mujeres de Bogotá</t>
  </si>
  <si>
    <t>Diseñar e implementar 1 estrategia de asistencia técnica para la inclusión de los enfoques de género y diferencial en la actualización del plan de contingencia, el mapa de riesgos y las rutas de atenión frente a los hechos victimizantes que adelanta la Alta Consejería Distrital para las Víctimas</t>
  </si>
  <si>
    <t>Difusión y apropiación colectiva de la verdad y la emmoria</t>
  </si>
  <si>
    <t>Desarrollar cinco talleres de recuperación de la memoria desde las trayectorias de vida de las lideresas  para el fortalecimiento organizativo.</t>
  </si>
  <si>
    <t xml:space="preserve">Se construyó la propuesta de Plan de acción, y esta acción concreta se realizará un video para el siguiente mes. </t>
  </si>
  <si>
    <t>N/A</t>
  </si>
  <si>
    <t>Brindar el 100% de asistencia técnica a la Alta Consejería para los Derechos de las Víctimas la Paz y la Reconciliación en la elaboración del informe IGED,  en articulación con la implementación del Plan Estadístico Distrital</t>
  </si>
  <si>
    <t xml:space="preserve">Realizar 1 Diálogo Público  sobre construcción de paz en los territorios de Bogotá y sectores LGBTI. </t>
  </si>
  <si>
    <t>Difusión y propiación colectiva de la verdad y la memoria</t>
  </si>
  <si>
    <t>No.1 "Fortalecimiento de la Política Pública LGBTI"</t>
  </si>
  <si>
    <t>Generar  1 Acción de Memoria de las víctimas pertenecientes a los sectores LGBTI, en coordinación con la Alta Consejería para los Derechos de las Víctimas, la Paz y la Reconciliación.</t>
  </si>
  <si>
    <t>7822. FORTALECIMIENTO DEL ASEGURAMIENTO EN SALUD CON ACCESO EFECTIVO BOGOTÁ</t>
  </si>
  <si>
    <t>Mantener 148732 víctimas del conflicto armado residentes en Bogotá afiliadas al régimen subsidiado, para garantizar la continuidad de la cobertura en el SGSSS y ampliarla con aquella población no asegurada, que cumpla con los requisitos para ello</t>
  </si>
  <si>
    <t xml:space="preserve">FOSYGA
SGP
Cofinanción Nacional
Recursos administrados
</t>
  </si>
  <si>
    <t xml:space="preserve">Rehabilitacion </t>
  </si>
  <si>
    <t>7832. ASISTENCIA : ABRIENDO CAMINOS PARA LA PAZ Y LA RECONCILIACIÓN DE LAS VÍCTIMAS DEL CONFLICTO ARMADO A TRAVÉS DE LA ATENCIÓN PSICOSOCIAL BOGOTÁ</t>
  </si>
  <si>
    <t>Realizar a 14400 personas víctimas del conflicto armado la atención psicosocial y/o procesos de armonización con enfoque diferencial a través de la atención en las modalidades (individual, familiar, comunitario, colectivo y/o individual grupal).</t>
  </si>
  <si>
    <t>Aportes Distritto 
SGP
Recursos Administrados</t>
  </si>
  <si>
    <t xml:space="preserve">7827. IMPLEMENTACIÓN BOGOTÁ NOS CUIDA, UN MODELO DE SALUD PARA UNA CIUDADANÍA PLENA. BOGOTÁ </t>
  </si>
  <si>
    <t xml:space="preserve">Brindar  100% de orientación técnica  para el fortalecimiento de competencias en las EAPB e IPS priorizadas en la implementación del protocolo de atención integral con enfoque psicosocial para la población víctima del conflicto armado en el D.C., en el marco de la Ruta Integral de Atención en Salud de Agresiones Accidentes y Traumas -RIAS AAT- </t>
  </si>
  <si>
    <t xml:space="preserve"> N/A </t>
  </si>
  <si>
    <t>7750. CONSTRUCCIÓN DE CONFIANZA, PARTICIPACIÓN, DATOS ABIERTOS PARA EL BUEN VIVIR BOGOTÁ</t>
  </si>
  <si>
    <t xml:space="preserve">Implementar el 100% de una estrategia de fortalecimiento de capacidades con enfoque diferencial, para la participación social en salud de las víctimas del conflicto armado </t>
  </si>
  <si>
    <t>7692 Una ciudadanía transformadora para la convivencia y la seguridad en Bogotá</t>
  </si>
  <si>
    <t>Formar 400 jovenes en habilidades de mediacion, tolerancia, empatía, autocontrol y manejo de emociones.</t>
  </si>
  <si>
    <t>Aportes del Distrito</t>
  </si>
  <si>
    <t xml:space="preserve">A corte del 30 de septiembre del 2020, el proceso de jòvenes se enceuntra en fase de planeación, estructuración y contratación de las y los jóvenes en riesgo entre 18 y 28 años de edad que no estudian ni trabajan. Para el mes de diciembre del 2020 se realizará el reporte de el número de jóvenes víctimas del conflicto armado que han sido vinculados a la estrategia. </t>
  </si>
  <si>
    <t xml:space="preserve">Restitución/empleo urbano y rural </t>
  </si>
  <si>
    <t>7695 Generación de entornos de confianza para la prevención y control del delito en Bogotá</t>
  </si>
  <si>
    <t>Contratar 10 personas victimas del comflicto armado para apoyar la implementación de los planes territoriales de seguridad</t>
  </si>
  <si>
    <t>Se contrataron las personas con contratos vigentes y en ejecución</t>
  </si>
  <si>
    <t>7624 - Servicio Educativo de Cobertura con Equidad en Bogotá D.C</t>
  </si>
  <si>
    <t>Beneficiar  100% de los niños, niñas y jóvenes víctimas del conflicto armado matriculados en colegios oficiales con acciones para garantizar su acceso y permanencia en el sistema educativo Distrital, contribuyendo al logro de trayectorias educativas completas y al cierre de brechas en el marco de una educación inclusiva.</t>
  </si>
  <si>
    <t>7736 - Fortalecimiento del Bienestar Estudiantil.</t>
  </si>
  <si>
    <t xml:space="preserve">Beneficiar  100% de los estudiantes 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t>
  </si>
  <si>
    <t>Para el mes de septiembre de 2020, se realizo la entrega de 684.080 bonos alimentarios y 22.758 canastas alimentarias, servicios prestados como medida de atención a la modalidad transitoria de "aprende en casa".</t>
  </si>
  <si>
    <t>Beneficiar  100% de los estudiantes víctima del conflicto armado que lo requiera con alguna modalidad de transporte (ruta escolar, subsidio u otros medios alternativos), cuando cumplan con las condiciones para la prestación del servicio.</t>
  </si>
  <si>
    <t>A raíz de la pandemia, la SED continúa ejecutando la estrategia "Aprende en casa" lo que significó una reducción en la operación .</t>
  </si>
  <si>
    <t xml:space="preserve">7690 - Fortalecimiento de la política de educación inclusiva para poblaciones y grupos  de especial protección constitucional de Bogotá D.C.				</t>
  </si>
  <si>
    <t>Beneficiar 100% de los estudiantes 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t>
  </si>
  <si>
    <t>7784 - Fortalecimiento de la educación inicial con pertinencia y calidad en Bogotá D.C.</t>
  </si>
  <si>
    <t>Garantizar en 358 Colegios oficiales urbanos y rúales educación de calidad y pertinencia para los niños y niñas víctimas del conflicto armado en el; 10% con grado prejardín, 90% con grado jardín y 100% con grado transición.</t>
  </si>
  <si>
    <t xml:space="preserve">El proyecto está diseñado para atender los colegios con prejardín, jardin y tarnsición a través de convenios con cajas de compensación. SE has gastado recursos en los equipos de trabajo y en el estudio de docuemntyos para hacer los convencios, que se esperaba firmar en priemra semana de octubre. </t>
  </si>
  <si>
    <t xml:space="preserve">7758 - Fortalecimiento a la formación integral de calidad en Jornada Única y Jornada Completa, para niñas, niños y adolescentes en colegios distritales de Bogotá D.C. </t>
  </si>
  <si>
    <t>Garantizar que el 50% de los niños, niñas y adolescentes víctimas del conflicto matriculados en colegios oficiales focalizados, con Jornada Única o la Jornada Completa</t>
  </si>
  <si>
    <t xml:space="preserve">En el marco de la estrategia "Aprende en Casa", se brinda atención a un total de 9.355 estudiantes población víctima desde el Proyecto de Jornada Única y Completa, que equivale al 38% del total de la población víctima con corte julio 31 de 2020, que está calculada según concepto del MEN (para el cálculo de estudiantes matriculados en jornada única) en 24.341 estudiantes víctimas. </t>
  </si>
  <si>
    <t>7689 - Fortalecimiento de las competencias de los jóvenes de media del distrito para afrontar los retos del siglo XXI en Bogotá D.C.</t>
  </si>
  <si>
    <t>Beneficiar al 100% de estudiantes jóvenes de media víctimas del conflicto armado matriculados en colegios oficiales focalizados en alguna de las estrategia de la Dirección como son Orientación socio ocupacional, inmersión a la educación superior, programas de formación técnica SENA fortaleciendo sus capacidades y competencias permitiéndoles continuar sus trayectorias educativas en la posmedia y facilitando su vinculación en el mercado laboral</t>
  </si>
  <si>
    <t>7807 - Generación de un modelo inclusivo, eficiente y flexible que brinde alternativas de acceso, permanencia y pertinencia a programas de educación superior o educación postmedia en Bogotá D.C.</t>
  </si>
  <si>
    <t>Beneficiar  100 personas víctimas del conflicto armado con educación superior a través del Fondo de Reparación.</t>
  </si>
  <si>
    <t>Los recursos asignados por 2.000 millones en el primer y segundo semestre son los mismos por año, se asignan 2.000 millones a ese Fondo. No hay ejecución presupuestal, porque aún no se han girado los recursos al ICETEX, entidad que maneja los recursos para pago de matrículas a las víctimas del conflicto; pero ya está en trámite, a este momento, ya deben estar girados.</t>
  </si>
  <si>
    <t>7643 - Implementación  del Programa integral de educación socioemocional, ciudadana y construcción de escuelas como territorios de paz en  Bogotá D.C.</t>
  </si>
  <si>
    <t>Beneficiar  100% de los niños, niñas y jóvenes 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t>
  </si>
  <si>
    <t>Presupuesto de gastos de funcionamiento</t>
  </si>
  <si>
    <t>Beneficiar 730 personas víctima del conflicto con educación superior</t>
  </si>
  <si>
    <t>Transferencias de la nación</t>
  </si>
  <si>
    <t>7566 Fortalecimiento a la Promoción para la Excelencia Académica.</t>
  </si>
  <si>
    <t>Atender 730 personas víctima del conflicto a través del programa de apoyo para la permanencia y el desarrollo integral.</t>
  </si>
  <si>
    <t>Transferencias de la Nación - Mesa de Dialogo y Estampilla Pro-UNAL y demás universidades Vigencias Anteriores</t>
  </si>
  <si>
    <t>PROGRAMACIÓN META FÍSICA 2020
 (Aprobada en CDJT)</t>
  </si>
  <si>
    <t>AVANCE FÍSICO ACUMULADO 2020 
(Corte 1 de Julio a 30 de Septiembre) 
Porcentaje (%)</t>
  </si>
  <si>
    <t>AVANCE FÍSICO ACUMULADO 2020 
(Corte 1 de octubre al 31 de diciembre)
Ejecutado</t>
  </si>
  <si>
    <t>AVANCE FÍSICO ACUMULADO 2020 
(Corte 1 de octubre al 31 de diciembre)
 Porcentaje (%)</t>
  </si>
  <si>
    <t>PRESUPUESTO DEFINITIVO 2020 (Corte 1 de julio al 30 de septiembre)
 (Pesos)</t>
  </si>
  <si>
    <t>EJECUCIÓN PRESUPUESTAL 2020  (Corte 1 de julio al 30 de septiembre)
 (Pesos)</t>
  </si>
  <si>
    <t>PRESUPUESTO DEFINITIVO 2020 
(Corte 1 de octubre al 31 de diciembre)
 (Pesos)</t>
  </si>
  <si>
    <t>EJECUCIÓN PRESUPUESTAL 2020 
(Corte 1 de octubre al 31 de diciembre) 
(Pesos)</t>
  </si>
  <si>
    <t>ID Medida</t>
  </si>
  <si>
    <t>Reporte base beneficiarios</t>
  </si>
  <si>
    <t xml:space="preserve">ENTIDAD </t>
  </si>
  <si>
    <t xml:space="preserve">TERCER TRIMESTRE </t>
  </si>
  <si>
    <t xml:space="preserve">CUARTO TRIMESTRE </t>
  </si>
  <si>
    <t>No</t>
  </si>
  <si>
    <t xml:space="preserve">No </t>
  </si>
  <si>
    <t>Si</t>
  </si>
  <si>
    <t xml:space="preserve">Si </t>
  </si>
  <si>
    <t xml:space="preserve">Entidad </t>
  </si>
  <si>
    <t>Promedio Ejecución Avance Físico  Tercer Trimestre (acotado a 100%)</t>
  </si>
  <si>
    <t xml:space="preserve"> Presupuesto inicial 2020 </t>
  </si>
  <si>
    <t xml:space="preserve"> Presupuesto definitivo 2020 (Corte 30-09-2020) (pesos) </t>
  </si>
  <si>
    <t xml:space="preserve"> Ejecución presupuestal 2020 (Corte 30-09-2020) (pesos) </t>
  </si>
  <si>
    <t>Ejecución presupuestal 2020 (Corte 30-09-2020) Porcentaje (%)</t>
  </si>
  <si>
    <t>Promedio Ejecución Avance Físico Cuarto Trimestre (acotado a 100%)</t>
  </si>
  <si>
    <t>Presupuesto definitivo 2020
(Corte 31-12-2020)
(pesos)</t>
  </si>
  <si>
    <t>Ejecución presupuestal 2020 (Corte 31-12-2020)
(pesos)</t>
  </si>
  <si>
    <t>Ejecución presupuestal 2020 (Corte 31-12-2020)
Porcentaje (%)</t>
  </si>
  <si>
    <t>Alta Consejería para los Derechos de las Víctimas, la Paz y la Reconciliación</t>
  </si>
  <si>
    <t xml:space="preserve">Caja de Vivienda Popular </t>
  </si>
  <si>
    <t>Instituto Distrital de las Artes</t>
  </si>
  <si>
    <t xml:space="preserve">Instituto Distrital para la Protección de la Niñez y la Juventud </t>
  </si>
  <si>
    <t xml:space="preserve">Instituto Distrital de la Participación y Acción Comunal </t>
  </si>
  <si>
    <t xml:space="preserve">Instituto Distrital de Recreación y Deporte </t>
  </si>
  <si>
    <t>Instituto para la Economía Social</t>
  </si>
  <si>
    <t>Orquesta Filarmónica de Bogotá</t>
  </si>
  <si>
    <t>Secretaría de Cultura, Recreación y Deporte</t>
  </si>
  <si>
    <t>Secretaría Distrital de Desarrollo Económico</t>
  </si>
  <si>
    <t>Secretaría Distrital de Gobierno</t>
  </si>
  <si>
    <t>Secretaría Distrital del Hábitat</t>
  </si>
  <si>
    <t>Secretaría Distrital de Integración Social</t>
  </si>
  <si>
    <t>Secretaría Distrital de la Mujer</t>
  </si>
  <si>
    <t>Secretaría Distrital de Planeación</t>
  </si>
  <si>
    <t>Secretaría Distrital de Salud</t>
  </si>
  <si>
    <t>Secretaría Distrital de Seguridad, Convivencia y Justicia</t>
  </si>
  <si>
    <t>Secretaría de Educación Distrital</t>
  </si>
  <si>
    <t xml:space="preserve">Universidad Distrital Francisco Jose de Caldas </t>
  </si>
  <si>
    <t>Total</t>
  </si>
  <si>
    <t xml:space="preserve">Total Matriz </t>
  </si>
  <si>
    <t xml:space="preserve">Componente </t>
  </si>
  <si>
    <t>Presupuesto inicial 2020</t>
  </si>
  <si>
    <t>Presupuesto definitivo 2020 (Corte 30-09-2020) (pesos)</t>
  </si>
  <si>
    <t>Ejecución presupuestal 2020 (Corte 30-09-2020) (pesos)</t>
  </si>
  <si>
    <t>Ejecución presupuestal 2020 (Corte 30-09-2020)
Porcentaje (%)</t>
  </si>
  <si>
    <t>Promedio Ejecución Avance Físico  Tercer  Trimestre (acotado a 100%)</t>
  </si>
  <si>
    <t>Promedio Ejecución Avance Físico  Cuarto Trimestre (acotado a 100%)</t>
  </si>
  <si>
    <t>Atención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</si>
</sst>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_-;\-* #,##0_-;_-* &quot;-&quot;_-;_-@_-"/>
    <numFmt numFmtId="43" formatCode="_-* #,##0.00_-;\-* #,##0.00_-;_-* &quot;-&quot;??_-;_-@_-"/>
    <numFmt numFmtId="164" formatCode="_-&quot;$&quot;\ * #,##0_-;\-&quot;$&quot;\ * #,##0_-;_-&quot;$&quot;\ * &quot;-&quot;_-;_-@_-"/>
    <numFmt numFmtId="165" formatCode="_-&quot;$&quot;\ * #,##0.00_-;\-&quot;$&quot;\ * #,##0.00_-;_-&quot;$&quot;\ * &quot;-&quot;??_-;_-@_-"/>
    <numFmt numFmtId="166" formatCode="&quot;$&quot;#,##0;[Red]\-&quot;$&quot;#,##0"/>
    <numFmt numFmtId="167" formatCode="_-&quot;$&quot;* #,##0_-;\-&quot;$&quot;* #,##0_-;_-&quot;$&quot;* &quot;-&quot;_-;_-@_-"/>
    <numFmt numFmtId="168" formatCode="_-&quot;$&quot;* #,##0.00_-;\-&quot;$&quot;* #,##0.00_-;_-&quot;$&quot;* &quot;-&quot;??_-;_-@_-"/>
    <numFmt numFmtId="169" formatCode="_-&quot;$&quot;* #,##0_-;\-&quot;$&quot;* #,##0_-;_-&quot;$&quot;* &quot;-&quot;??_-;_-@_-"/>
    <numFmt numFmtId="170" formatCode="_-&quot;$&quot;\ * #,##0_-;\-&quot;$&quot;\ * #,##0_-;_-&quot;$&quot;\ * &quot;-&quot;??_-;_-@_-"/>
    <numFmt numFmtId="171" formatCode="&quot;$&quot;#,##0"/>
    <numFmt numFmtId="172" formatCode="&quot;$&quot;\ #,##0"/>
    <numFmt numFmtId="173" formatCode="0.000%"/>
    <numFmt numFmtId="174" formatCode="0;[Red]0"/>
    <numFmt numFmtId="175" formatCode="0.0%"/>
    <numFmt numFmtId="176" formatCode="_-[$$-240A]\ * #,##0.00_-;\-[$$-240A]\ * #,##0.00_-;_-[$$-240A]\ * &quot;-&quot;??_-;_-@_-"/>
    <numFmt numFmtId="177" formatCode="#,##0_ ;\-#,##0\ "/>
    <numFmt numFmtId="178" formatCode="_-[$$-240A]\ * #,##0_-;\-[$$-240A]\ * #,##0_-;_-[$$-240A]\ * &quot;-&quot;??_-;_-@_-"/>
    <numFmt numFmtId="179" formatCode="_([$$-240A]\ * #,##0_);_([$$-240A]\ * \(#,##0\);_([$$-240A]\ * &quot;-&quot;??_);_(@_)"/>
    <numFmt numFmtId="180" formatCode="_-&quot;$&quot;\ * #,##0.00_-;\-&quot;$&quot;\ * #,##0.00_-;_-&quot;$&quot;\ * &quot;-&quot;??_-;_-@"/>
    <numFmt numFmtId="181" formatCode="_-* #,##0_-;\-* #,##0_-;_-* &quot;-&quot;??_-;_-@_-"/>
  </numFmts>
  <fonts count="48">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Narrow"/>
      <family val="2"/>
    </font>
    <font>
      <b/>
      <u/>
      <sz val="10"/>
      <color indexed="8"/>
      <name val="Arial Narrow"/>
      <family val="2"/>
    </font>
    <font>
      <sz val="12"/>
      <color theme="1"/>
      <name val="Calibri"/>
      <family val="2"/>
      <scheme val="minor"/>
    </font>
    <font>
      <sz val="11"/>
      <color theme="1"/>
      <name val="Calibri"/>
      <family val="2"/>
      <scheme val="minor"/>
    </font>
    <font>
      <sz val="12"/>
      <color theme="1"/>
      <name val="Calibri"/>
      <family val="2"/>
    </font>
    <font>
      <sz val="12"/>
      <color theme="1"/>
      <name val="Arial"/>
      <family val="2"/>
    </font>
    <font>
      <sz val="10"/>
      <color theme="1"/>
      <name val="Arial Narrow"/>
      <family val="2"/>
    </font>
    <font>
      <sz val="10"/>
      <color theme="1"/>
      <name val="Calibri"/>
      <family val="2"/>
      <scheme val="minor"/>
    </font>
    <font>
      <sz val="10"/>
      <color rgb="FFFF0000"/>
      <name val="Arial Narrow"/>
      <family val="2"/>
    </font>
    <font>
      <sz val="10"/>
      <color theme="0"/>
      <name val="Arial Narrow"/>
      <family val="2"/>
    </font>
    <font>
      <b/>
      <sz val="10"/>
      <color theme="1"/>
      <name val="Arial Narrow"/>
      <family val="2"/>
    </font>
    <font>
      <sz val="10"/>
      <color rgb="FF000000"/>
      <name val="Arial Narrow"/>
      <family val="2"/>
    </font>
    <font>
      <sz val="10"/>
      <color rgb="FF000009"/>
      <name val="Arial Narrow"/>
      <family val="2"/>
    </font>
    <font>
      <b/>
      <sz val="20"/>
      <color theme="1"/>
      <name val="Arial Narrow"/>
      <family val="2"/>
    </font>
    <font>
      <b/>
      <sz val="24"/>
      <color theme="0"/>
      <name val="Arial Narrow"/>
      <family val="2"/>
    </font>
    <font>
      <b/>
      <sz val="9"/>
      <color theme="1"/>
      <name val="Calibri"/>
      <family val="2"/>
    </font>
    <font>
      <sz val="11"/>
      <color theme="1"/>
      <name val="Arial"/>
      <family val="2"/>
    </font>
    <font>
      <b/>
      <sz val="12"/>
      <color theme="1"/>
      <name val="Calibri"/>
      <family val="2"/>
      <scheme val="minor"/>
    </font>
    <font>
      <sz val="10"/>
      <color theme="1"/>
      <name val="Arial"/>
      <family val="2"/>
    </font>
    <font>
      <b/>
      <sz val="10"/>
      <color theme="1"/>
      <name val="Arial"/>
      <family val="2"/>
    </font>
    <font>
      <sz val="10"/>
      <name val="Segoe UI"/>
      <family val="2"/>
    </font>
    <font>
      <b/>
      <sz val="9"/>
      <color rgb="FF000000"/>
      <name val="Trebuchet MS"/>
      <family val="2"/>
    </font>
    <font>
      <sz val="9"/>
      <color theme="1"/>
      <name val="Trebuchet MS"/>
      <family val="2"/>
    </font>
    <font>
      <sz val="9"/>
      <color rgb="FF000000"/>
      <name val="Trebuchet MS"/>
      <family val="2"/>
    </font>
    <font>
      <sz val="11"/>
      <color rgb="FF000000"/>
      <name val="Trebuchet MS"/>
      <family val="2"/>
    </font>
    <font>
      <sz val="11"/>
      <color theme="1"/>
      <name val="Trebuchet MS"/>
      <family val="2"/>
    </font>
    <font>
      <sz val="9"/>
      <name val="Trebuchet MS"/>
      <family val="2"/>
    </font>
    <font>
      <b/>
      <sz val="9"/>
      <color rgb="FF000000"/>
      <name val="Calibri"/>
      <family val="2"/>
      <scheme val="minor"/>
    </font>
    <font>
      <b/>
      <sz val="11"/>
      <color rgb="FF000000"/>
      <name val="Trebuchet MS"/>
      <family val="2"/>
    </font>
    <font>
      <sz val="9"/>
      <color rgb="FFFF0000"/>
      <name val="Trebuchet MS"/>
      <family val="2"/>
    </font>
    <font>
      <sz val="11"/>
      <color theme="1"/>
      <name val="Calibri"/>
      <family val="2"/>
    </font>
    <font>
      <sz val="11"/>
      <color rgb="FF000000"/>
      <name val="Arial"/>
      <family val="2"/>
    </font>
    <font>
      <sz val="11"/>
      <color theme="1"/>
      <name val="Arial"/>
      <family val="2"/>
    </font>
    <font>
      <sz val="10"/>
      <color theme="9"/>
      <name val="Arial Narrow"/>
      <family val="2"/>
    </font>
    <font>
      <b/>
      <sz val="12"/>
      <color theme="1"/>
      <name val="Arial Narrow"/>
      <family val="2"/>
    </font>
    <font>
      <sz val="11"/>
      <color theme="1"/>
      <name val="Arial Narrow"/>
      <family val="2"/>
    </font>
    <font>
      <u/>
      <sz val="12"/>
      <color theme="10"/>
      <name val="Calibri"/>
      <family val="2"/>
      <scheme val="minor"/>
    </font>
    <font>
      <i/>
      <sz val="12"/>
      <color theme="8"/>
      <name val="Calibri"/>
      <family val="2"/>
      <scheme val="minor"/>
    </font>
    <font>
      <i/>
      <sz val="12"/>
      <color theme="10"/>
      <name val="Calibri"/>
      <family val="2"/>
      <scheme val="minor"/>
    </font>
  </fonts>
  <fills count="20">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C000"/>
        <bgColor indexed="64"/>
      </patternFill>
    </fill>
    <fill>
      <patternFill patternType="solid">
        <fgColor theme="0"/>
        <bgColor indexed="64"/>
      </patternFill>
    </fill>
    <fill>
      <patternFill patternType="solid">
        <fgColor rgb="FFFFB71B"/>
        <bgColor indexed="64"/>
      </patternFill>
    </fill>
    <fill>
      <patternFill patternType="solid">
        <fgColor rgb="FFE00007"/>
        <bgColor indexed="64"/>
      </patternFill>
    </fill>
    <fill>
      <patternFill patternType="solid">
        <fgColor rgb="FFFFFF00"/>
        <bgColor indexed="64"/>
      </patternFill>
    </fill>
    <fill>
      <patternFill patternType="solid">
        <fgColor rgb="FFFFFFFF"/>
        <bgColor rgb="FF000000"/>
      </patternFill>
    </fill>
    <fill>
      <patternFill patternType="solid">
        <fgColor rgb="FFFFC000"/>
        <bgColor rgb="FF000000"/>
      </patternFill>
    </fill>
    <fill>
      <patternFill patternType="solid">
        <fgColor rgb="FFFFFFFF"/>
        <bgColor rgb="FFFFFFFF"/>
      </patternFill>
    </fill>
    <fill>
      <patternFill patternType="solid">
        <fgColor rgb="FFE2EFDA"/>
        <bgColor rgb="FF000000"/>
      </patternFill>
    </fill>
    <fill>
      <patternFill patternType="solid">
        <fgColor rgb="FFFFC000"/>
        <bgColor rgb="FFFFFFFF"/>
      </patternFill>
    </fill>
    <fill>
      <patternFill patternType="solid">
        <fgColor theme="9" tint="0.59999389629810485"/>
        <bgColor indexed="64"/>
      </patternFill>
    </fill>
    <fill>
      <patternFill patternType="solid">
        <fgColor theme="7"/>
        <bgColor indexed="64"/>
      </patternFill>
    </fill>
    <fill>
      <patternFill patternType="solid">
        <fgColor theme="7" tint="0.59999389629810485"/>
        <bgColor indexed="64"/>
      </patternFill>
    </fill>
    <fill>
      <patternFill patternType="solid">
        <fgColor rgb="FFFFC000"/>
        <bgColor rgb="FFFFC000"/>
      </patternFill>
    </fill>
    <fill>
      <patternFill patternType="solid">
        <fgColor theme="9" tint="0.39997558519241921"/>
        <bgColor indexed="64"/>
      </patternFill>
    </fill>
  </fills>
  <borders count="25">
    <border>
      <left/>
      <right/>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style="medium">
        <color indexed="64"/>
      </left>
      <right/>
      <top/>
      <bottom/>
      <diagonal/>
    </border>
    <border>
      <left style="thin">
        <color rgb="FF000000"/>
      </left>
      <right style="thin">
        <color rgb="FF000000"/>
      </right>
      <top style="thin">
        <color rgb="FF000000"/>
      </top>
      <bottom/>
      <diagonal/>
    </border>
    <border>
      <left/>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04">
    <xf numFmtId="0" fontId="0" fillId="0" borderId="0"/>
    <xf numFmtId="41"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8" fontId="12"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0" fontId="13" fillId="0" borderId="0"/>
    <xf numFmtId="0" fontId="12" fillId="0" borderId="0"/>
    <xf numFmtId="0" fontId="12" fillId="0" borderId="0"/>
    <xf numFmtId="0" fontId="12" fillId="0" borderId="0"/>
    <xf numFmtId="0" fontId="8" fillId="0" borderId="0"/>
    <xf numFmtId="0" fontId="11" fillId="0" borderId="0"/>
    <xf numFmtId="0" fontId="14" fillId="0" borderId="0"/>
    <xf numFmtId="0" fontId="12" fillId="0" borderId="0"/>
    <xf numFmtId="9" fontId="11" fillId="0" borderId="0" applyFont="0" applyFill="0" applyBorder="0" applyAlignment="0" applyProtection="0"/>
    <xf numFmtId="9" fontId="12"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165" fontId="11"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165" fontId="11"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0" fontId="41" fillId="0" borderId="0"/>
    <xf numFmtId="0" fontId="6" fillId="0" borderId="0"/>
    <xf numFmtId="43"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11"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9" fontId="5" fillId="0" borderId="0" applyFont="0" applyFill="0" applyBorder="0" applyAlignment="0" applyProtection="0"/>
    <xf numFmtId="165" fontId="11" fillId="0" borderId="0" applyFont="0" applyFill="0" applyBorder="0" applyAlignment="0" applyProtection="0"/>
    <xf numFmtId="0" fontId="5" fillId="0" borderId="0"/>
    <xf numFmtId="164" fontId="5" fillId="0" borderId="0" applyFont="0" applyFill="0" applyBorder="0" applyAlignment="0" applyProtection="0"/>
    <xf numFmtId="165" fontId="5" fillId="0" borderId="0" applyFon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165" fontId="11" fillId="0" borderId="0" applyFont="0" applyFill="0" applyBorder="0" applyAlignment="0" applyProtection="0"/>
    <xf numFmtId="0" fontId="4" fillId="0" borderId="0"/>
    <xf numFmtId="43" fontId="4" fillId="0" borderId="0" applyFont="0" applyFill="0" applyBorder="0" applyAlignment="0" applyProtection="0"/>
    <xf numFmtId="0" fontId="45" fillId="0" borderId="0" applyNumberFormat="0" applyFill="0" applyBorder="0" applyAlignment="0" applyProtection="0"/>
    <xf numFmtId="0" fontId="3" fillId="0" borderId="0"/>
    <xf numFmtId="43"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165" fontId="11" fillId="0" borderId="0" applyFont="0" applyFill="0" applyBorder="0" applyAlignment="0" applyProtection="0"/>
    <xf numFmtId="0" fontId="3" fillId="0" borderId="0"/>
    <xf numFmtId="41" fontId="1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43"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165" fontId="11" fillId="0" borderId="0" applyFont="0" applyFill="0" applyBorder="0" applyAlignment="0" applyProtection="0"/>
    <xf numFmtId="0" fontId="2" fillId="0" borderId="0"/>
    <xf numFmtId="41" fontId="11"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165" fontId="11" fillId="0" borderId="0" applyFont="0" applyFill="0" applyBorder="0" applyAlignment="0" applyProtection="0"/>
    <xf numFmtId="0" fontId="1" fillId="0" borderId="0"/>
  </cellStyleXfs>
  <cellXfs count="372">
    <xf numFmtId="0" fontId="0" fillId="0" borderId="0" xfId="0"/>
    <xf numFmtId="0" fontId="15" fillId="0" borderId="0" xfId="0" applyFont="1"/>
    <xf numFmtId="0" fontId="16" fillId="0" borderId="0" xfId="0" applyFont="1"/>
    <xf numFmtId="0" fontId="17" fillId="0" borderId="0" xfId="0" applyFont="1"/>
    <xf numFmtId="0" fontId="17" fillId="2" borderId="0" xfId="0" applyFont="1" applyFill="1"/>
    <xf numFmtId="0" fontId="0" fillId="0" borderId="0" xfId="0" applyAlignment="1">
      <alignment horizontal="center" vertical="center"/>
    </xf>
    <xf numFmtId="0" fontId="18" fillId="0" borderId="0" xfId="0" applyFont="1"/>
    <xf numFmtId="0" fontId="19" fillId="3" borderId="1" xfId="24" applyFont="1" applyFill="1" applyBorder="1" applyAlignment="1">
      <alignment horizontal="center" vertical="center" wrapText="1"/>
    </xf>
    <xf numFmtId="0" fontId="0" fillId="5" borderId="0" xfId="0" applyFill="1"/>
    <xf numFmtId="0" fontId="0" fillId="4" borderId="0" xfId="0" applyFill="1"/>
    <xf numFmtId="0" fontId="9" fillId="6" borderId="3" xfId="0" applyFont="1" applyFill="1" applyBorder="1"/>
    <xf numFmtId="0" fontId="15" fillId="6" borderId="3" xfId="0" applyFont="1" applyFill="1" applyBorder="1" applyAlignment="1">
      <alignment horizontal="center" vertical="center" wrapText="1"/>
    </xf>
    <xf numFmtId="9" fontId="15" fillId="6" borderId="3" xfId="1" applyNumberFormat="1" applyFont="1" applyFill="1" applyBorder="1" applyAlignment="1">
      <alignment horizontal="center" vertical="center" wrapText="1"/>
    </xf>
    <xf numFmtId="41" fontId="15" fillId="6" borderId="3" xfId="1" applyFont="1" applyFill="1" applyBorder="1" applyAlignment="1">
      <alignment horizontal="center" vertical="center" wrapText="1"/>
    </xf>
    <xf numFmtId="9" fontId="15" fillId="6" borderId="3" xfId="32" applyFont="1" applyFill="1" applyBorder="1" applyAlignment="1">
      <alignment horizontal="center" vertical="center" wrapText="1"/>
    </xf>
    <xf numFmtId="167" fontId="15" fillId="6" borderId="3" xfId="9" applyFont="1" applyFill="1" applyBorder="1" applyAlignment="1">
      <alignment horizontal="center" vertical="center" wrapText="1"/>
    </xf>
    <xf numFmtId="0" fontId="9" fillId="6" borderId="3" xfId="0" applyFont="1" applyFill="1" applyBorder="1" applyAlignment="1">
      <alignment horizontal="center" vertical="center" wrapText="1"/>
    </xf>
    <xf numFmtId="165" fontId="15" fillId="6" borderId="3" xfId="7" applyFont="1" applyFill="1" applyBorder="1" applyAlignment="1">
      <alignment horizontal="center" vertical="center" wrapText="1"/>
    </xf>
    <xf numFmtId="164" fontId="15" fillId="6" borderId="3" xfId="8" applyFont="1" applyFill="1" applyBorder="1" applyAlignment="1">
      <alignment horizontal="center" vertical="center" wrapText="1"/>
    </xf>
    <xf numFmtId="170" fontId="15" fillId="6" borderId="3" xfId="7" applyNumberFormat="1" applyFont="1" applyFill="1" applyBorder="1" applyAlignment="1">
      <alignment horizontal="center" vertical="center" wrapText="1"/>
    </xf>
    <xf numFmtId="172" fontId="15" fillId="6" borderId="3" xfId="0" applyNumberFormat="1" applyFont="1" applyFill="1" applyBorder="1" applyAlignment="1">
      <alignment horizontal="center" vertical="center" wrapText="1"/>
    </xf>
    <xf numFmtId="49" fontId="15" fillId="6" borderId="3" xfId="1" applyNumberFormat="1" applyFont="1" applyFill="1" applyBorder="1" applyAlignment="1">
      <alignment horizontal="center" vertical="center" wrapText="1"/>
    </xf>
    <xf numFmtId="165" fontId="9" fillId="6" borderId="3" xfId="7" applyFont="1" applyFill="1" applyBorder="1" applyAlignment="1">
      <alignment horizontal="center" vertical="center" wrapText="1"/>
    </xf>
    <xf numFmtId="169" fontId="9" fillId="6" borderId="3" xfId="9" applyNumberFormat="1" applyFont="1" applyFill="1" applyBorder="1" applyAlignment="1" applyProtection="1">
      <alignment horizontal="center" vertical="center" wrapText="1"/>
      <protection locked="0"/>
    </xf>
    <xf numFmtId="171" fontId="15" fillId="6" borderId="3" xfId="0" applyNumberFormat="1" applyFont="1" applyFill="1" applyBorder="1" applyAlignment="1">
      <alignment horizontal="center" vertical="center" wrapText="1"/>
    </xf>
    <xf numFmtId="172" fontId="15" fillId="6" borderId="3" xfId="1" applyNumberFormat="1" applyFont="1" applyFill="1" applyBorder="1" applyAlignment="1">
      <alignment horizontal="center" vertical="center" wrapText="1"/>
    </xf>
    <xf numFmtId="9" fontId="15" fillId="6" borderId="3" xfId="6" applyNumberFormat="1" applyFont="1" applyFill="1" applyBorder="1" applyAlignment="1">
      <alignment horizontal="center" vertical="center" wrapText="1"/>
    </xf>
    <xf numFmtId="41" fontId="15" fillId="6" borderId="3" xfId="6" applyFont="1" applyFill="1" applyBorder="1" applyAlignment="1">
      <alignment horizontal="center" vertical="center" wrapText="1"/>
    </xf>
    <xf numFmtId="166" fontId="15" fillId="6" borderId="3" xfId="1" applyNumberFormat="1" applyFont="1" applyFill="1" applyBorder="1" applyAlignment="1">
      <alignment horizontal="center" vertical="center" wrapText="1"/>
    </xf>
    <xf numFmtId="0" fontId="15" fillId="6" borderId="3" xfId="1" applyNumberFormat="1" applyFont="1" applyFill="1" applyBorder="1" applyAlignment="1">
      <alignment horizontal="center" vertical="center" wrapText="1"/>
    </xf>
    <xf numFmtId="0" fontId="15" fillId="9" borderId="3" xfId="0" applyFont="1" applyFill="1" applyBorder="1" applyAlignment="1">
      <alignment horizontal="center" vertical="center" wrapText="1"/>
    </xf>
    <xf numFmtId="0" fontId="19" fillId="3" borderId="2" xfId="24" applyFont="1" applyFill="1" applyBorder="1" applyAlignment="1">
      <alignment horizontal="center" vertical="center" wrapText="1"/>
    </xf>
    <xf numFmtId="0" fontId="23" fillId="8" borderId="0" xfId="0" applyFont="1" applyFill="1" applyAlignment="1">
      <alignment horizontal="center" vertical="center"/>
    </xf>
    <xf numFmtId="9" fontId="15" fillId="6" borderId="3" xfId="0" applyNumberFormat="1" applyFont="1" applyFill="1" applyBorder="1" applyAlignment="1">
      <alignment horizontal="center" vertical="center" wrapText="1"/>
    </xf>
    <xf numFmtId="173" fontId="15" fillId="6" borderId="3" xfId="8" applyNumberFormat="1" applyFont="1" applyFill="1" applyBorder="1" applyAlignment="1">
      <alignment horizontal="center" vertical="center" wrapText="1"/>
    </xf>
    <xf numFmtId="0" fontId="26" fillId="0" borderId="0" xfId="0" applyFont="1"/>
    <xf numFmtId="9" fontId="15" fillId="6" borderId="3" xfId="7" applyNumberFormat="1" applyFont="1" applyFill="1" applyBorder="1" applyAlignment="1">
      <alignment horizontal="center" vertical="center" wrapText="1"/>
    </xf>
    <xf numFmtId="0" fontId="15" fillId="5" borderId="3" xfId="0" applyFont="1" applyFill="1" applyBorder="1" applyAlignment="1">
      <alignment horizontal="center" vertical="center" wrapText="1"/>
    </xf>
    <xf numFmtId="1" fontId="15" fillId="5" borderId="3" xfId="1" applyNumberFormat="1" applyFont="1" applyFill="1" applyBorder="1" applyAlignment="1">
      <alignment horizontal="center" vertical="center" wrapText="1"/>
    </xf>
    <xf numFmtId="41" fontId="15" fillId="5" borderId="3" xfId="1" applyFont="1" applyFill="1" applyBorder="1" applyAlignment="1">
      <alignment horizontal="center" vertical="center" wrapText="1"/>
    </xf>
    <xf numFmtId="9" fontId="15" fillId="5" borderId="3" xfId="1" applyNumberFormat="1" applyFont="1" applyFill="1" applyBorder="1" applyAlignment="1">
      <alignment horizontal="center" vertical="center" wrapText="1"/>
    </xf>
    <xf numFmtId="0" fontId="19" fillId="3" borderId="3" xfId="24" applyFont="1" applyFill="1" applyBorder="1" applyAlignment="1">
      <alignment horizontal="center" vertical="center" wrapText="1"/>
    </xf>
    <xf numFmtId="9" fontId="15" fillId="5" borderId="3" xfId="32" applyFont="1" applyFill="1" applyBorder="1" applyAlignment="1">
      <alignment horizontal="center" vertical="center" wrapText="1"/>
    </xf>
    <xf numFmtId="175" fontId="15" fillId="5" borderId="3" xfId="1" applyNumberFormat="1" applyFont="1" applyFill="1" applyBorder="1" applyAlignment="1">
      <alignment horizontal="center" vertical="center" wrapText="1"/>
    </xf>
    <xf numFmtId="0" fontId="0" fillId="5" borderId="0" xfId="0" applyFill="1" applyAlignment="1">
      <alignment horizontal="center" vertical="center"/>
    </xf>
    <xf numFmtId="0" fontId="23" fillId="5" borderId="0" xfId="0" applyFont="1" applyFill="1" applyAlignment="1">
      <alignment horizontal="center" vertical="center"/>
    </xf>
    <xf numFmtId="0" fontId="15" fillId="2" borderId="3" xfId="0" applyFont="1" applyFill="1" applyBorder="1" applyAlignment="1">
      <alignment horizontal="center" vertical="center" wrapText="1"/>
    </xf>
    <xf numFmtId="9" fontId="15" fillId="2" borderId="3" xfId="1" applyNumberFormat="1" applyFont="1" applyFill="1" applyBorder="1" applyAlignment="1">
      <alignment horizontal="center" vertical="center" wrapText="1"/>
    </xf>
    <xf numFmtId="0" fontId="15" fillId="2" borderId="0" xfId="0" applyFont="1" applyFill="1"/>
    <xf numFmtId="0" fontId="9" fillId="6" borderId="3" xfId="0" applyFont="1" applyFill="1" applyBorder="1" applyAlignment="1">
      <alignment horizontal="center" vertical="center"/>
    </xf>
    <xf numFmtId="0" fontId="0" fillId="4" borderId="0" xfId="0" applyFill="1" applyAlignment="1">
      <alignment horizontal="left" wrapText="1"/>
    </xf>
    <xf numFmtId="0" fontId="0" fillId="0" borderId="0" xfId="0" applyAlignment="1">
      <alignment horizontal="left" wrapText="1"/>
    </xf>
    <xf numFmtId="0" fontId="16" fillId="0" borderId="0" xfId="0" applyFont="1" applyAlignment="1">
      <alignment wrapText="1"/>
    </xf>
    <xf numFmtId="0" fontId="9" fillId="2" borderId="3" xfId="0" applyFont="1" applyFill="1" applyBorder="1" applyAlignment="1">
      <alignment horizontal="center" vertical="center" wrapText="1"/>
    </xf>
    <xf numFmtId="2" fontId="15" fillId="5" borderId="3" xfId="1" applyNumberFormat="1" applyFont="1" applyFill="1" applyBorder="1" applyAlignment="1">
      <alignment horizontal="center" vertical="center" wrapText="1"/>
    </xf>
    <xf numFmtId="0" fontId="0" fillId="6" borderId="0" xfId="0" applyFill="1"/>
    <xf numFmtId="0" fontId="0" fillId="6" borderId="0" xfId="0" applyFill="1" applyAlignment="1">
      <alignment horizontal="center" vertical="center"/>
    </xf>
    <xf numFmtId="0" fontId="0" fillId="6" borderId="0" xfId="0" applyFill="1" applyAlignment="1">
      <alignment horizontal="center"/>
    </xf>
    <xf numFmtId="0" fontId="0" fillId="6" borderId="0" xfId="0" applyFill="1" applyAlignment="1">
      <alignment horizontal="left"/>
    </xf>
    <xf numFmtId="0" fontId="15" fillId="6" borderId="0" xfId="0" applyFont="1" applyFill="1"/>
    <xf numFmtId="0" fontId="17" fillId="6" borderId="0" xfId="0" applyFont="1" applyFill="1"/>
    <xf numFmtId="0" fontId="18" fillId="6" borderId="0" xfId="0" applyFont="1" applyFill="1"/>
    <xf numFmtId="0" fontId="16" fillId="6" borderId="0" xfId="0" applyFont="1" applyFill="1"/>
    <xf numFmtId="0" fontId="16" fillId="6" borderId="0" xfId="0" applyFont="1" applyFill="1" applyAlignment="1">
      <alignment wrapText="1"/>
    </xf>
    <xf numFmtId="0" fontId="20" fillId="11" borderId="3" xfId="0" applyFont="1" applyFill="1" applyBorder="1" applyAlignment="1">
      <alignment horizontal="center" vertical="center"/>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9" fontId="20" fillId="0" borderId="3" xfId="0" applyNumberFormat="1" applyFont="1" applyBorder="1" applyAlignment="1">
      <alignment horizontal="center" vertical="center" wrapText="1"/>
    </xf>
    <xf numFmtId="9" fontId="20" fillId="0" borderId="3" xfId="0" applyNumberFormat="1" applyFont="1" applyBorder="1" applyAlignment="1">
      <alignment horizontal="center" vertical="center"/>
    </xf>
    <xf numFmtId="0" fontId="20" fillId="5" borderId="3" xfId="0" applyFont="1" applyFill="1" applyBorder="1" applyAlignment="1">
      <alignment horizontal="center" vertical="center"/>
    </xf>
    <xf numFmtId="174" fontId="15" fillId="5" borderId="3" xfId="0" applyNumberFormat="1" applyFont="1" applyFill="1" applyBorder="1" applyAlignment="1">
      <alignment horizontal="center" vertical="center"/>
    </xf>
    <xf numFmtId="9" fontId="15" fillId="0" borderId="3" xfId="0" applyNumberFormat="1" applyFont="1" applyBorder="1" applyAlignment="1">
      <alignment horizontal="center" vertical="center"/>
    </xf>
    <xf numFmtId="10" fontId="15" fillId="0" borderId="3" xfId="0" applyNumberFormat="1" applyFont="1" applyBorder="1" applyAlignment="1">
      <alignment horizontal="center" vertical="center"/>
    </xf>
    <xf numFmtId="9" fontId="20" fillId="5" borderId="3" xfId="0" applyNumberFormat="1" applyFont="1" applyFill="1" applyBorder="1" applyAlignment="1">
      <alignment horizontal="center" vertical="center"/>
    </xf>
    <xf numFmtId="0" fontId="20" fillId="2" borderId="3" xfId="0" applyFont="1" applyFill="1" applyBorder="1" applyAlignment="1">
      <alignment horizontal="center" vertical="center" wrapText="1"/>
    </xf>
    <xf numFmtId="10" fontId="20" fillId="0" borderId="3" xfId="0" applyNumberFormat="1" applyFont="1" applyBorder="1" applyAlignment="1">
      <alignment horizontal="center" vertical="center"/>
    </xf>
    <xf numFmtId="1" fontId="15" fillId="5" borderId="3" xfId="0" applyNumberFormat="1" applyFont="1" applyFill="1" applyBorder="1" applyAlignment="1">
      <alignment horizontal="center" vertical="center" wrapText="1"/>
    </xf>
    <xf numFmtId="1" fontId="15" fillId="6" borderId="3" xfId="0" applyNumberFormat="1" applyFont="1" applyFill="1" applyBorder="1" applyAlignment="1">
      <alignment horizontal="center" vertical="center" wrapText="1"/>
    </xf>
    <xf numFmtId="9" fontId="9" fillId="6" borderId="3" xfId="7" applyNumberFormat="1" applyFont="1" applyFill="1" applyBorder="1" applyAlignment="1">
      <alignment horizontal="center" vertical="center" wrapText="1"/>
    </xf>
    <xf numFmtId="3" fontId="15" fillId="6" borderId="3" xfId="0" applyNumberFormat="1" applyFont="1" applyFill="1" applyBorder="1" applyAlignment="1">
      <alignment horizontal="center" vertical="center" wrapText="1"/>
    </xf>
    <xf numFmtId="0" fontId="20" fillId="13" borderId="3" xfId="0" applyFont="1" applyFill="1" applyBorder="1" applyAlignment="1">
      <alignment horizontal="center" vertical="center"/>
    </xf>
    <xf numFmtId="0" fontId="15" fillId="6" borderId="16" xfId="0" applyFont="1" applyFill="1" applyBorder="1" applyAlignment="1">
      <alignment horizontal="center" vertical="center" wrapText="1"/>
    </xf>
    <xf numFmtId="0" fontId="15" fillId="2" borderId="16" xfId="0" applyFont="1" applyFill="1" applyBorder="1" applyAlignment="1">
      <alignment horizontal="center" vertical="center" wrapText="1"/>
    </xf>
    <xf numFmtId="9" fontId="15" fillId="6" borderId="16" xfId="1" applyNumberFormat="1" applyFont="1" applyFill="1" applyBorder="1" applyAlignment="1">
      <alignment horizontal="center" vertical="center" wrapText="1"/>
    </xf>
    <xf numFmtId="9" fontId="15" fillId="5" borderId="16" xfId="1" applyNumberFormat="1" applyFont="1" applyFill="1" applyBorder="1" applyAlignment="1">
      <alignment horizontal="center" vertical="center" wrapText="1"/>
    </xf>
    <xf numFmtId="0" fontId="20" fillId="0" borderId="16" xfId="0" applyFont="1" applyBorder="1" applyAlignment="1">
      <alignment horizontal="center" vertical="center" wrapText="1"/>
    </xf>
    <xf numFmtId="0" fontId="20" fillId="0" borderId="6" xfId="0" applyFont="1" applyBorder="1" applyAlignment="1">
      <alignment wrapText="1"/>
    </xf>
    <xf numFmtId="0" fontId="20" fillId="0" borderId="6" xfId="0" applyFont="1" applyBorder="1" applyAlignment="1">
      <alignment horizontal="center" vertical="center" wrapText="1"/>
    </xf>
    <xf numFmtId="0" fontId="20" fillId="0" borderId="6" xfId="0" applyFont="1" applyBorder="1"/>
    <xf numFmtId="0" fontId="15" fillId="6" borderId="6" xfId="0" applyFont="1" applyFill="1" applyBorder="1"/>
    <xf numFmtId="0" fontId="15" fillId="6" borderId="6" xfId="0" applyFont="1" applyFill="1" applyBorder="1" applyAlignment="1">
      <alignment wrapText="1"/>
    </xf>
    <xf numFmtId="0" fontId="20" fillId="12" borderId="6" xfId="0" applyFont="1" applyFill="1" applyBorder="1" applyAlignment="1">
      <alignment wrapText="1"/>
    </xf>
    <xf numFmtId="0" fontId="15" fillId="0" borderId="6" xfId="0" applyFont="1" applyBorder="1" applyAlignment="1">
      <alignment vertical="center" wrapText="1"/>
    </xf>
    <xf numFmtId="0" fontId="20" fillId="0" borderId="6" xfId="0" applyFont="1" applyBorder="1" applyAlignment="1">
      <alignment horizontal="left" vertical="center" wrapText="1"/>
    </xf>
    <xf numFmtId="0" fontId="20" fillId="13" borderId="6" xfId="0" applyFont="1" applyFill="1" applyBorder="1" applyAlignment="1">
      <alignment wrapText="1"/>
    </xf>
    <xf numFmtId="0" fontId="15" fillId="6" borderId="19" xfId="0" applyFont="1" applyFill="1" applyBorder="1" applyAlignment="1">
      <alignment horizontal="center" vertical="center" wrapText="1"/>
    </xf>
    <xf numFmtId="9" fontId="15" fillId="6" borderId="19" xfId="1" applyNumberFormat="1" applyFont="1" applyFill="1" applyBorder="1" applyAlignment="1">
      <alignment horizontal="center" vertical="center" wrapText="1"/>
    </xf>
    <xf numFmtId="0" fontId="15" fillId="6" borderId="20" xfId="0" applyFont="1" applyFill="1" applyBorder="1"/>
    <xf numFmtId="0" fontId="9" fillId="6" borderId="15" xfId="0" applyFont="1" applyFill="1" applyBorder="1" applyAlignment="1">
      <alignment horizontal="center" vertical="center"/>
    </xf>
    <xf numFmtId="0" fontId="9" fillId="6" borderId="4" xfId="0" applyFont="1" applyFill="1" applyBorder="1" applyAlignment="1">
      <alignment horizontal="center" vertical="center"/>
    </xf>
    <xf numFmtId="0" fontId="9" fillId="2" borderId="4" xfId="0" applyFont="1" applyFill="1" applyBorder="1" applyAlignment="1">
      <alignment horizontal="center" vertical="center"/>
    </xf>
    <xf numFmtId="0" fontId="9" fillId="6" borderId="4" xfId="0" applyFont="1" applyFill="1" applyBorder="1" applyAlignment="1">
      <alignment horizontal="center" vertical="center" wrapText="1"/>
    </xf>
    <xf numFmtId="0" fontId="9" fillId="6" borderId="18" xfId="0" applyFont="1" applyFill="1" applyBorder="1" applyAlignment="1">
      <alignment horizontal="center" vertical="center"/>
    </xf>
    <xf numFmtId="0" fontId="15" fillId="6" borderId="1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20" fillId="10" borderId="3" xfId="0" applyFont="1" applyFill="1" applyBorder="1" applyAlignment="1">
      <alignment horizontal="left" wrapText="1"/>
    </xf>
    <xf numFmtId="0" fontId="15" fillId="6" borderId="19" xfId="0" applyFont="1" applyFill="1" applyBorder="1" applyAlignment="1">
      <alignment horizontal="left"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20" fillId="14" borderId="3" xfId="0" applyFont="1" applyFill="1" applyBorder="1" applyAlignment="1">
      <alignment horizontal="center" vertical="center"/>
    </xf>
    <xf numFmtId="0" fontId="20" fillId="12" borderId="3" xfId="0" applyFont="1" applyFill="1" applyBorder="1" applyAlignment="1">
      <alignment horizontal="center" vertical="center" wrapText="1"/>
    </xf>
    <xf numFmtId="9" fontId="20" fillId="14" borderId="3" xfId="0" applyNumberFormat="1" applyFont="1" applyFill="1" applyBorder="1" applyAlignment="1">
      <alignment horizontal="center" vertical="center"/>
    </xf>
    <xf numFmtId="0" fontId="20" fillId="0" borderId="19" xfId="0" applyFont="1" applyBorder="1" applyAlignment="1">
      <alignment horizontal="center" vertical="center" wrapText="1"/>
    </xf>
    <xf numFmtId="0" fontId="20" fillId="0" borderId="17" xfId="0" applyFont="1" applyBorder="1" applyAlignment="1">
      <alignment horizontal="left" vertical="center" wrapText="1"/>
    </xf>
    <xf numFmtId="0" fontId="20" fillId="2" borderId="6" xfId="0" applyFont="1" applyFill="1" applyBorder="1" applyAlignment="1">
      <alignment horizontal="left" vertical="center" wrapText="1"/>
    </xf>
    <xf numFmtId="0" fontId="20" fillId="10" borderId="6" xfId="0" applyFont="1" applyFill="1" applyBorder="1" applyAlignment="1">
      <alignment horizontal="left" vertical="center"/>
    </xf>
    <xf numFmtId="9" fontId="20" fillId="0" borderId="3" xfId="32" applyFont="1" applyBorder="1" applyAlignment="1">
      <alignment horizontal="center" vertical="center"/>
    </xf>
    <xf numFmtId="0" fontId="20" fillId="6" borderId="3" xfId="0" applyFont="1" applyFill="1" applyBorder="1" applyAlignment="1">
      <alignment horizontal="center" vertical="center"/>
    </xf>
    <xf numFmtId="0" fontId="15" fillId="0" borderId="6" xfId="0" applyFont="1" applyBorder="1" applyAlignment="1">
      <alignment horizontal="left" vertical="center" wrapText="1"/>
    </xf>
    <xf numFmtId="0" fontId="20" fillId="0" borderId="6" xfId="0" applyFont="1" applyBorder="1" applyAlignment="1">
      <alignment horizontal="left" wrapText="1"/>
    </xf>
    <xf numFmtId="0" fontId="15" fillId="0" borderId="6" xfId="0" applyFont="1" applyBorder="1" applyAlignment="1">
      <alignment horizontal="left" vertical="top" wrapText="1"/>
    </xf>
    <xf numFmtId="0" fontId="15" fillId="6" borderId="6" xfId="0" applyFont="1" applyFill="1" applyBorder="1" applyAlignment="1">
      <alignment horizontal="left" wrapText="1"/>
    </xf>
    <xf numFmtId="0" fontId="15" fillId="6" borderId="6" xfId="0" applyFont="1" applyFill="1" applyBorder="1" applyAlignment="1">
      <alignment horizontal="left"/>
    </xf>
    <xf numFmtId="164" fontId="15" fillId="0" borderId="6" xfId="8" applyFont="1" applyFill="1" applyBorder="1" applyAlignment="1">
      <alignment horizontal="left" vertical="center" wrapText="1"/>
    </xf>
    <xf numFmtId="0" fontId="15" fillId="0" borderId="6" xfId="8" applyNumberFormat="1" applyFont="1" applyFill="1" applyBorder="1" applyAlignment="1">
      <alignment horizontal="left" vertical="center" wrapText="1"/>
    </xf>
    <xf numFmtId="0" fontId="15" fillId="0" borderId="6" xfId="0" applyFont="1" applyBorder="1" applyAlignment="1">
      <alignment horizontal="left" vertical="center"/>
    </xf>
    <xf numFmtId="0" fontId="0" fillId="6" borderId="0" xfId="0" applyFill="1" applyAlignment="1">
      <alignment horizontal="left" vertical="center"/>
    </xf>
    <xf numFmtId="0" fontId="25" fillId="0" borderId="3" xfId="0" applyFont="1" applyBorder="1" applyAlignment="1">
      <alignment horizontal="left" vertical="center" wrapText="1"/>
    </xf>
    <xf numFmtId="0" fontId="27" fillId="6" borderId="3" xfId="0" applyFont="1" applyFill="1" applyBorder="1" applyAlignment="1">
      <alignment horizontal="left" vertical="center" wrapText="1"/>
    </xf>
    <xf numFmtId="0" fontId="27" fillId="0" borderId="3" xfId="0" applyFont="1" applyBorder="1" applyAlignment="1">
      <alignment horizontal="left" vertical="center" wrapText="1"/>
    </xf>
    <xf numFmtId="9" fontId="16" fillId="0" borderId="3" xfId="32" applyFont="1" applyBorder="1" applyAlignment="1">
      <alignment horizontal="center" vertical="center"/>
    </xf>
    <xf numFmtId="9" fontId="15" fillId="5" borderId="3" xfId="32" applyFont="1" applyFill="1" applyBorder="1" applyAlignment="1">
      <alignment horizontal="center" vertical="center"/>
    </xf>
    <xf numFmtId="9" fontId="29" fillId="0" borderId="3" xfId="32" applyFont="1" applyBorder="1" applyAlignment="1">
      <alignment horizontal="center" vertical="center"/>
    </xf>
    <xf numFmtId="177" fontId="15" fillId="5" borderId="3" xfId="1" applyNumberFormat="1" applyFont="1" applyFill="1" applyBorder="1" applyAlignment="1">
      <alignment horizontal="center" vertical="center" wrapText="1"/>
    </xf>
    <xf numFmtId="9" fontId="26" fillId="6" borderId="0" xfId="0" applyNumberFormat="1" applyFont="1" applyFill="1" applyAlignment="1">
      <alignment horizontal="center" vertical="center"/>
    </xf>
    <xf numFmtId="0" fontId="22" fillId="0" borderId="0" xfId="0" applyFont="1" applyAlignment="1">
      <alignment horizontal="center" vertical="center"/>
    </xf>
    <xf numFmtId="0" fontId="22" fillId="5" borderId="0" xfId="0" applyFont="1" applyFill="1" applyAlignment="1">
      <alignment horizontal="center" vertical="center"/>
    </xf>
    <xf numFmtId="0" fontId="9" fillId="11" borderId="3" xfId="0" applyFont="1" applyFill="1" applyBorder="1" applyAlignment="1">
      <alignment horizontal="center" vertical="center"/>
    </xf>
    <xf numFmtId="0" fontId="9" fillId="6" borderId="3" xfId="0" applyFont="1" applyFill="1" applyBorder="1" applyAlignment="1">
      <alignment wrapText="1"/>
    </xf>
    <xf numFmtId="0" fontId="9" fillId="6" borderId="3" xfId="0" applyFont="1" applyFill="1" applyBorder="1" applyAlignment="1">
      <alignment horizontal="left" vertical="center" wrapText="1"/>
    </xf>
    <xf numFmtId="0" fontId="9" fillId="6" borderId="3" xfId="0" applyFont="1" applyFill="1" applyBorder="1" applyAlignment="1">
      <alignment vertical="center"/>
    </xf>
    <xf numFmtId="0" fontId="9" fillId="6" borderId="3" xfId="0" applyFont="1" applyFill="1" applyBorder="1" applyAlignment="1">
      <alignment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left" vertical="center" wrapText="1"/>
    </xf>
    <xf numFmtId="164" fontId="0" fillId="0" borderId="0" xfId="8" applyFont="1"/>
    <xf numFmtId="10" fontId="0" fillId="0" borderId="0" xfId="32" applyNumberFormat="1" applyFont="1"/>
    <xf numFmtId="9" fontId="9" fillId="6" borderId="3" xfId="0" applyNumberFormat="1" applyFont="1" applyFill="1" applyBorder="1" applyAlignment="1" applyProtection="1">
      <alignment horizontal="center" vertical="center" wrapText="1"/>
      <protection locked="0"/>
    </xf>
    <xf numFmtId="9" fontId="9" fillId="5" borderId="3" xfId="0" applyNumberFormat="1" applyFont="1" applyFill="1" applyBorder="1" applyAlignment="1" applyProtection="1">
      <alignment horizontal="center" vertical="center" wrapText="1"/>
      <protection locked="0"/>
    </xf>
    <xf numFmtId="0" fontId="24" fillId="7" borderId="2" xfId="24" applyFont="1" applyFill="1" applyBorder="1" applyAlignment="1">
      <alignment horizontal="center" vertical="center" wrapText="1"/>
    </xf>
    <xf numFmtId="170" fontId="15" fillId="5" borderId="16" xfId="7" applyNumberFormat="1" applyFont="1" applyFill="1" applyBorder="1" applyAlignment="1">
      <alignment horizontal="center" vertical="center" wrapText="1"/>
    </xf>
    <xf numFmtId="170" fontId="15" fillId="5" borderId="3" xfId="7" applyNumberFormat="1" applyFont="1" applyFill="1" applyBorder="1" applyAlignment="1">
      <alignment horizontal="center" vertical="center" wrapText="1"/>
    </xf>
    <xf numFmtId="170" fontId="20" fillId="11" borderId="3" xfId="7" applyNumberFormat="1" applyFont="1" applyFill="1" applyBorder="1" applyAlignment="1">
      <alignment horizontal="center" vertical="center"/>
    </xf>
    <xf numFmtId="170" fontId="20" fillId="5" borderId="3" xfId="7" applyNumberFormat="1" applyFont="1" applyFill="1" applyBorder="1" applyAlignment="1">
      <alignment horizontal="center" vertical="center"/>
    </xf>
    <xf numFmtId="170" fontId="20" fillId="14" borderId="3" xfId="7" applyNumberFormat="1" applyFont="1" applyFill="1" applyBorder="1" applyAlignment="1">
      <alignment horizontal="center" vertical="center" wrapText="1"/>
    </xf>
    <xf numFmtId="170" fontId="20" fillId="5" borderId="3" xfId="7" applyNumberFormat="1" applyFont="1" applyFill="1" applyBorder="1" applyAlignment="1">
      <alignment horizontal="center" vertical="center" wrapText="1"/>
    </xf>
    <xf numFmtId="170" fontId="15" fillId="5" borderId="3" xfId="7" applyNumberFormat="1" applyFont="1" applyFill="1" applyBorder="1" applyAlignment="1">
      <alignment horizontal="center" vertical="center"/>
    </xf>
    <xf numFmtId="170" fontId="9" fillId="5" borderId="3" xfId="7" applyNumberFormat="1" applyFont="1" applyFill="1" applyBorder="1" applyAlignment="1">
      <alignment horizontal="center" vertical="center" wrapText="1"/>
    </xf>
    <xf numFmtId="170" fontId="9" fillId="5" borderId="3" xfId="7" applyNumberFormat="1" applyFont="1" applyFill="1" applyBorder="1" applyAlignment="1" applyProtection="1">
      <alignment horizontal="center" vertical="center" wrapText="1"/>
      <protection locked="0"/>
    </xf>
    <xf numFmtId="170" fontId="15" fillId="5" borderId="19" xfId="7" applyNumberFormat="1" applyFont="1" applyFill="1" applyBorder="1" applyAlignment="1">
      <alignment horizontal="center" vertical="center" wrapText="1"/>
    </xf>
    <xf numFmtId="178" fontId="15" fillId="5" borderId="16" xfId="8" applyNumberFormat="1" applyFont="1" applyFill="1" applyBorder="1" applyAlignment="1">
      <alignment horizontal="center" vertical="center" wrapText="1"/>
    </xf>
    <xf numFmtId="178" fontId="15" fillId="5" borderId="3" xfId="8" applyNumberFormat="1" applyFont="1" applyFill="1" applyBorder="1" applyAlignment="1">
      <alignment horizontal="center" vertical="center" wrapText="1"/>
    </xf>
    <xf numFmtId="178" fontId="20" fillId="11" borderId="3" xfId="8" applyNumberFormat="1" applyFont="1" applyFill="1" applyBorder="1" applyAlignment="1">
      <alignment horizontal="center" vertical="center"/>
    </xf>
    <xf numFmtId="178" fontId="20" fillId="11" borderId="3" xfId="8" applyNumberFormat="1" applyFont="1" applyFill="1" applyBorder="1" applyAlignment="1">
      <alignment horizontal="center" vertical="center" wrapText="1"/>
    </xf>
    <xf numFmtId="178" fontId="20" fillId="5" borderId="3" xfId="0" applyNumberFormat="1" applyFont="1" applyFill="1" applyBorder="1" applyAlignment="1">
      <alignment horizontal="center" vertical="center"/>
    </xf>
    <xf numFmtId="178" fontId="20" fillId="5" borderId="3" xfId="8" applyNumberFormat="1" applyFont="1" applyFill="1" applyBorder="1" applyAlignment="1">
      <alignment horizontal="center" vertical="center"/>
    </xf>
    <xf numFmtId="178" fontId="15" fillId="5" borderId="3" xfId="7" applyNumberFormat="1" applyFont="1" applyFill="1" applyBorder="1" applyAlignment="1">
      <alignment horizontal="center" vertical="center" wrapText="1"/>
    </xf>
    <xf numFmtId="178" fontId="20" fillId="11" borderId="3" xfId="0" applyNumberFormat="1" applyFont="1" applyFill="1" applyBorder="1" applyAlignment="1">
      <alignment horizontal="center" vertical="center"/>
    </xf>
    <xf numFmtId="178" fontId="20" fillId="14" borderId="3" xfId="0" applyNumberFormat="1" applyFont="1" applyFill="1" applyBorder="1" applyAlignment="1">
      <alignment horizontal="center" vertical="center" wrapText="1"/>
    </xf>
    <xf numFmtId="178" fontId="20" fillId="5" borderId="3" xfId="0" applyNumberFormat="1" applyFont="1" applyFill="1" applyBorder="1" applyAlignment="1">
      <alignment horizontal="center" vertical="center" wrapText="1"/>
    </xf>
    <xf numFmtId="178" fontId="15" fillId="5" borderId="3" xfId="0" applyNumberFormat="1" applyFont="1" applyFill="1" applyBorder="1" applyAlignment="1">
      <alignment horizontal="center" vertical="center"/>
    </xf>
    <xf numFmtId="178" fontId="9" fillId="5" borderId="3" xfId="7" applyNumberFormat="1" applyFont="1" applyFill="1" applyBorder="1" applyAlignment="1">
      <alignment horizontal="center" vertical="center" wrapText="1"/>
    </xf>
    <xf numFmtId="178" fontId="9" fillId="5" borderId="3" xfId="9" applyNumberFormat="1" applyFont="1" applyFill="1" applyBorder="1" applyAlignment="1" applyProtection="1">
      <alignment horizontal="center" vertical="center" wrapText="1"/>
      <protection locked="0"/>
    </xf>
    <xf numFmtId="178" fontId="15" fillId="5" borderId="3" xfId="0" applyNumberFormat="1" applyFont="1" applyFill="1" applyBorder="1" applyAlignment="1">
      <alignment horizontal="center" vertical="center" wrapText="1"/>
    </xf>
    <xf numFmtId="178" fontId="15" fillId="5" borderId="3" xfId="1" applyNumberFormat="1" applyFont="1" applyFill="1" applyBorder="1" applyAlignment="1">
      <alignment horizontal="center" vertical="center" wrapText="1"/>
    </xf>
    <xf numFmtId="178" fontId="15" fillId="5" borderId="3" xfId="9" applyNumberFormat="1" applyFont="1" applyFill="1" applyBorder="1" applyAlignment="1">
      <alignment horizontal="center" vertical="center" wrapText="1"/>
    </xf>
    <xf numFmtId="178" fontId="15" fillId="6" borderId="3" xfId="0" applyNumberFormat="1" applyFont="1" applyFill="1" applyBorder="1" applyAlignment="1">
      <alignment horizontal="center" vertical="center" wrapText="1"/>
    </xf>
    <xf numFmtId="178" fontId="15" fillId="5" borderId="3" xfId="6" applyNumberFormat="1" applyFont="1" applyFill="1" applyBorder="1" applyAlignment="1">
      <alignment horizontal="center" vertical="center" wrapText="1"/>
    </xf>
    <xf numFmtId="178" fontId="20" fillId="11" borderId="3" xfId="0" applyNumberFormat="1" applyFont="1" applyFill="1" applyBorder="1" applyAlignment="1">
      <alignment horizontal="center" vertical="center" wrapText="1"/>
    </xf>
    <xf numFmtId="178" fontId="15" fillId="5" borderId="19" xfId="7" applyNumberFormat="1" applyFont="1" applyFill="1" applyBorder="1" applyAlignment="1">
      <alignment horizontal="center" vertical="center" wrapText="1"/>
    </xf>
    <xf numFmtId="178" fontId="15" fillId="6" borderId="16" xfId="8" applyNumberFormat="1" applyFont="1" applyFill="1" applyBorder="1" applyAlignment="1">
      <alignment horizontal="center" vertical="center" wrapText="1"/>
    </xf>
    <xf numFmtId="178" fontId="15" fillId="6" borderId="3" xfId="8" applyNumberFormat="1" applyFont="1" applyFill="1" applyBorder="1" applyAlignment="1">
      <alignment horizontal="center" vertical="center" wrapText="1"/>
    </xf>
    <xf numFmtId="178" fontId="15" fillId="2" borderId="3" xfId="8" applyNumberFormat="1" applyFont="1" applyFill="1" applyBorder="1" applyAlignment="1">
      <alignment horizontal="center" vertical="center" wrapText="1"/>
    </xf>
    <xf numFmtId="178" fontId="20" fillId="0" borderId="3" xfId="8" applyNumberFormat="1" applyFont="1" applyFill="1" applyBorder="1" applyAlignment="1">
      <alignment horizontal="center" vertical="center" wrapText="1"/>
    </xf>
    <xf numFmtId="178" fontId="21" fillId="6" borderId="3" xfId="8" applyNumberFormat="1" applyFont="1" applyFill="1" applyBorder="1" applyAlignment="1">
      <alignment horizontal="center" vertical="center" wrapText="1"/>
    </xf>
    <xf numFmtId="178" fontId="20" fillId="0" borderId="3" xfId="0" applyNumberFormat="1" applyFont="1" applyBorder="1" applyAlignment="1">
      <alignment horizontal="center" vertical="center"/>
    </xf>
    <xf numFmtId="178" fontId="20" fillId="0" borderId="3" xfId="8" applyNumberFormat="1" applyFont="1" applyFill="1" applyBorder="1" applyAlignment="1">
      <alignment horizontal="center" vertical="center"/>
    </xf>
    <xf numFmtId="178" fontId="15" fillId="6" borderId="3" xfId="7" applyNumberFormat="1" applyFont="1" applyFill="1" applyBorder="1" applyAlignment="1">
      <alignment horizontal="center" vertical="center" wrapText="1"/>
    </xf>
    <xf numFmtId="178" fontId="15" fillId="6" borderId="3" xfId="1" applyNumberFormat="1" applyFont="1" applyFill="1" applyBorder="1" applyAlignment="1">
      <alignment horizontal="center" vertical="center" wrapText="1"/>
    </xf>
    <xf numFmtId="178" fontId="15" fillId="6" borderId="3" xfId="9" applyNumberFormat="1" applyFont="1" applyFill="1" applyBorder="1" applyAlignment="1">
      <alignment horizontal="center" vertical="center" wrapText="1"/>
    </xf>
    <xf numFmtId="178" fontId="9" fillId="6" borderId="3" xfId="7" applyNumberFormat="1" applyFont="1" applyFill="1" applyBorder="1" applyAlignment="1">
      <alignment horizontal="center" vertical="center" wrapText="1"/>
    </xf>
    <xf numFmtId="178" fontId="9" fillId="6" borderId="3" xfId="9" applyNumberFormat="1" applyFont="1" applyFill="1" applyBorder="1" applyAlignment="1" applyProtection="1">
      <alignment horizontal="center" vertical="center" wrapText="1"/>
      <protection locked="0"/>
    </xf>
    <xf numFmtId="178" fontId="15" fillId="6" borderId="3" xfId="6" applyNumberFormat="1" applyFont="1" applyFill="1" applyBorder="1" applyAlignment="1">
      <alignment horizontal="center" vertical="center" wrapText="1"/>
    </xf>
    <xf numFmtId="178" fontId="20" fillId="6" borderId="3" xfId="0" applyNumberFormat="1" applyFont="1" applyFill="1" applyBorder="1" applyAlignment="1">
      <alignment horizontal="center" vertical="center" wrapText="1"/>
    </xf>
    <xf numFmtId="178" fontId="15" fillId="6" borderId="19" xfId="7" applyNumberFormat="1" applyFont="1" applyFill="1" applyBorder="1" applyAlignment="1">
      <alignment horizontal="center" vertical="center" wrapText="1"/>
    </xf>
    <xf numFmtId="9" fontId="32" fillId="0" borderId="3" xfId="32" applyFont="1" applyBorder="1" applyAlignment="1">
      <alignment horizontal="center" vertical="center" wrapText="1"/>
    </xf>
    <xf numFmtId="165" fontId="32" fillId="0" borderId="3" xfId="32" applyNumberFormat="1" applyFont="1" applyBorder="1" applyAlignment="1">
      <alignment horizontal="center" vertical="center" wrapText="1"/>
    </xf>
    <xf numFmtId="9" fontId="34" fillId="0" borderId="3" xfId="32" applyFont="1" applyBorder="1" applyAlignment="1">
      <alignment horizontal="center" vertical="center"/>
    </xf>
    <xf numFmtId="9" fontId="34" fillId="15" borderId="3" xfId="32" applyFont="1" applyFill="1" applyBorder="1" applyAlignment="1">
      <alignment horizontal="center" vertical="center"/>
    </xf>
    <xf numFmtId="179" fontId="34" fillId="15" borderId="3" xfId="0" applyNumberFormat="1" applyFont="1" applyFill="1" applyBorder="1" applyAlignment="1">
      <alignment horizontal="center" vertical="center"/>
    </xf>
    <xf numFmtId="179" fontId="0" fillId="0" borderId="0" xfId="0" applyNumberFormat="1"/>
    <xf numFmtId="179" fontId="31" fillId="6" borderId="16" xfId="0" applyNumberFormat="1" applyFont="1" applyFill="1" applyBorder="1" applyAlignment="1">
      <alignment horizontal="right" vertical="center"/>
    </xf>
    <xf numFmtId="179" fontId="31" fillId="6" borderId="3" xfId="0" applyNumberFormat="1" applyFont="1" applyFill="1" applyBorder="1" applyAlignment="1">
      <alignment horizontal="right" vertical="center"/>
    </xf>
    <xf numFmtId="179" fontId="31" fillId="0" borderId="3" xfId="0" applyNumberFormat="1" applyFont="1" applyBorder="1" applyAlignment="1">
      <alignment horizontal="right" vertical="center"/>
    </xf>
    <xf numFmtId="179" fontId="32" fillId="2" borderId="3" xfId="0" applyNumberFormat="1" applyFont="1" applyFill="1" applyBorder="1" applyAlignment="1">
      <alignment horizontal="right" vertical="center"/>
    </xf>
    <xf numFmtId="0" fontId="33" fillId="2" borderId="3" xfId="0" applyFont="1" applyFill="1" applyBorder="1" applyAlignment="1">
      <alignment horizontal="center" vertical="center" wrapText="1"/>
    </xf>
    <xf numFmtId="0" fontId="32" fillId="2" borderId="15" xfId="0" applyFont="1" applyFill="1" applyBorder="1" applyAlignment="1">
      <alignment vertical="center" wrapText="1"/>
    </xf>
    <xf numFmtId="0" fontId="32" fillId="2" borderId="4" xfId="0" applyFont="1" applyFill="1" applyBorder="1" applyAlignment="1">
      <alignment vertical="center" wrapText="1"/>
    </xf>
    <xf numFmtId="0" fontId="30" fillId="2" borderId="3" xfId="0" applyFont="1" applyFill="1" applyBorder="1" applyAlignment="1">
      <alignment horizontal="left" vertical="center" wrapText="1"/>
    </xf>
    <xf numFmtId="165" fontId="26" fillId="0" borderId="0" xfId="7" applyFont="1"/>
    <xf numFmtId="9" fontId="9" fillId="6" borderId="3" xfId="32" applyFont="1" applyFill="1" applyBorder="1" applyAlignment="1">
      <alignment horizontal="center" vertical="center"/>
    </xf>
    <xf numFmtId="9" fontId="26" fillId="0" borderId="0" xfId="0" applyNumberFormat="1" applyFont="1"/>
    <xf numFmtId="165" fontId="26" fillId="0" borderId="0" xfId="0" applyNumberFormat="1" applyFont="1"/>
    <xf numFmtId="9" fontId="26" fillId="0" borderId="0" xfId="32" applyFont="1"/>
    <xf numFmtId="165" fontId="9" fillId="6" borderId="3" xfId="7" applyFont="1" applyFill="1" applyBorder="1" applyAlignment="1">
      <alignment horizontal="center" vertical="center"/>
    </xf>
    <xf numFmtId="9" fontId="26" fillId="0" borderId="0" xfId="0" applyNumberFormat="1" applyFont="1" applyAlignment="1">
      <alignment horizontal="center"/>
    </xf>
    <xf numFmtId="165" fontId="26" fillId="0" borderId="0" xfId="0" applyNumberFormat="1" applyFont="1" applyAlignment="1">
      <alignment horizontal="center"/>
    </xf>
    <xf numFmtId="9" fontId="26" fillId="0" borderId="0" xfId="32" applyFont="1" applyAlignment="1">
      <alignment horizontal="center"/>
    </xf>
    <xf numFmtId="170" fontId="26" fillId="0" borderId="0" xfId="7" applyNumberFormat="1" applyFont="1"/>
    <xf numFmtId="170" fontId="9" fillId="6" borderId="3" xfId="7" applyNumberFormat="1" applyFont="1" applyFill="1" applyBorder="1" applyAlignment="1">
      <alignment horizontal="center" vertical="center"/>
    </xf>
    <xf numFmtId="170" fontId="26" fillId="0" borderId="0" xfId="0" applyNumberFormat="1" applyFont="1"/>
    <xf numFmtId="170" fontId="26" fillId="0" borderId="0" xfId="0" applyNumberFormat="1" applyFont="1" applyAlignment="1">
      <alignment horizontal="center"/>
    </xf>
    <xf numFmtId="0" fontId="0" fillId="0" borderId="0" xfId="0" applyAlignment="1">
      <alignment horizontal="center"/>
    </xf>
    <xf numFmtId="9" fontId="26" fillId="0" borderId="0" xfId="0" applyNumberFormat="1" applyFont="1" applyAlignment="1">
      <alignment horizontal="center" vertical="center"/>
    </xf>
    <xf numFmtId="165" fontId="26" fillId="0" borderId="0" xfId="0" applyNumberFormat="1" applyFont="1" applyAlignment="1">
      <alignment horizontal="center" vertical="center"/>
    </xf>
    <xf numFmtId="9" fontId="26" fillId="0" borderId="0" xfId="32" applyFont="1" applyAlignment="1">
      <alignment horizontal="center" vertical="center"/>
    </xf>
    <xf numFmtId="9" fontId="26" fillId="0" borderId="0" xfId="0" applyNumberFormat="1" applyFont="1" applyAlignment="1">
      <alignment vertical="center"/>
    </xf>
    <xf numFmtId="165" fontId="26" fillId="0" borderId="0" xfId="0" applyNumberFormat="1" applyFont="1" applyAlignment="1">
      <alignment vertical="center"/>
    </xf>
    <xf numFmtId="9" fontId="26" fillId="0" borderId="0" xfId="32" applyFont="1" applyAlignment="1">
      <alignment vertical="center"/>
    </xf>
    <xf numFmtId="1" fontId="9" fillId="6" borderId="3" xfId="0" applyNumberFormat="1" applyFont="1" applyFill="1" applyBorder="1" applyAlignment="1">
      <alignment horizontal="center" vertical="center"/>
    </xf>
    <xf numFmtId="170" fontId="26" fillId="0" borderId="0" xfId="0" applyNumberFormat="1" applyFont="1" applyAlignment="1">
      <alignment horizontal="center" vertical="center"/>
    </xf>
    <xf numFmtId="0" fontId="26" fillId="0" borderId="0" xfId="0" applyFont="1" applyAlignment="1">
      <alignment horizontal="center" vertical="center"/>
    </xf>
    <xf numFmtId="0" fontId="36" fillId="2" borderId="3" xfId="0" applyFont="1" applyFill="1" applyBorder="1" applyAlignment="1">
      <alignment horizontal="left" vertical="center" wrapText="1"/>
    </xf>
    <xf numFmtId="0" fontId="36" fillId="0" borderId="3" xfId="0" applyFont="1" applyBorder="1" applyAlignment="1">
      <alignment horizontal="left" vertical="center" wrapText="1"/>
    </xf>
    <xf numFmtId="170" fontId="32" fillId="0" borderId="3" xfId="7" applyNumberFormat="1" applyFont="1" applyBorder="1" applyAlignment="1">
      <alignment horizontal="center" vertical="center" wrapText="1"/>
    </xf>
    <xf numFmtId="9" fontId="37" fillId="2" borderId="3" xfId="32" applyFont="1" applyFill="1" applyBorder="1" applyAlignment="1">
      <alignment horizontal="center" vertical="center"/>
    </xf>
    <xf numFmtId="9" fontId="37" fillId="15" borderId="3" xfId="32" applyFont="1" applyFill="1" applyBorder="1" applyAlignment="1">
      <alignment horizontal="center" vertical="center" wrapText="1"/>
    </xf>
    <xf numFmtId="170" fontId="37" fillId="2" borderId="3" xfId="7" applyNumberFormat="1" applyFont="1" applyFill="1" applyBorder="1" applyAlignment="1">
      <alignment horizontal="center" vertical="center"/>
    </xf>
    <xf numFmtId="170" fontId="37" fillId="15" borderId="3" xfId="7" applyNumberFormat="1" applyFont="1" applyFill="1" applyBorder="1" applyAlignment="1">
      <alignment horizontal="center" vertical="center" wrapText="1"/>
    </xf>
    <xf numFmtId="170" fontId="37" fillId="2" borderId="3" xfId="7" applyNumberFormat="1" applyFont="1" applyFill="1" applyBorder="1" applyAlignment="1">
      <alignment vertical="center"/>
    </xf>
    <xf numFmtId="165" fontId="15" fillId="6" borderId="21" xfId="7" applyFont="1" applyFill="1" applyBorder="1" applyAlignment="1">
      <alignment horizontal="center" vertical="center" wrapText="1"/>
    </xf>
    <xf numFmtId="0" fontId="7" fillId="5" borderId="3" xfId="39" applyFill="1" applyBorder="1" applyAlignment="1">
      <alignment horizontal="center" vertical="center"/>
    </xf>
    <xf numFmtId="0" fontId="32" fillId="2" borderId="22" xfId="0" applyFont="1" applyFill="1" applyBorder="1" applyAlignment="1">
      <alignment vertical="center" wrapText="1"/>
    </xf>
    <xf numFmtId="179" fontId="31" fillId="6" borderId="21" xfId="0" applyNumberFormat="1" applyFont="1" applyFill="1" applyBorder="1" applyAlignment="1">
      <alignment horizontal="right" vertical="center"/>
    </xf>
    <xf numFmtId="10" fontId="9" fillId="6" borderId="3" xfId="32" applyNumberFormat="1" applyFont="1" applyFill="1" applyBorder="1" applyAlignment="1">
      <alignment horizontal="center" vertical="center"/>
    </xf>
    <xf numFmtId="10" fontId="26" fillId="0" borderId="0" xfId="0" applyNumberFormat="1" applyFont="1" applyAlignment="1">
      <alignment horizontal="center" vertical="center"/>
    </xf>
    <xf numFmtId="10" fontId="37" fillId="0" borderId="3" xfId="32" applyNumberFormat="1" applyFont="1" applyFill="1" applyBorder="1" applyAlignment="1">
      <alignment horizontal="center" vertical="center" wrapText="1"/>
    </xf>
    <xf numFmtId="10" fontId="37" fillId="15" borderId="3" xfId="32" applyNumberFormat="1" applyFont="1" applyFill="1" applyBorder="1" applyAlignment="1">
      <alignment horizontal="center" vertical="center" wrapText="1"/>
    </xf>
    <xf numFmtId="10" fontId="32" fillId="0" borderId="3" xfId="32" applyNumberFormat="1" applyFont="1" applyFill="1" applyBorder="1" applyAlignment="1">
      <alignment horizontal="center" vertical="center" wrapText="1"/>
    </xf>
    <xf numFmtId="10" fontId="38" fillId="0" borderId="3" xfId="32" applyNumberFormat="1" applyFont="1" applyFill="1" applyBorder="1" applyAlignment="1">
      <alignment horizontal="center" vertical="center" wrapText="1"/>
    </xf>
    <xf numFmtId="170" fontId="35" fillId="10" borderId="21" xfId="7" applyNumberFormat="1" applyFont="1" applyFill="1" applyBorder="1" applyAlignment="1">
      <alignment horizontal="center" vertical="center" wrapText="1"/>
    </xf>
    <xf numFmtId="9" fontId="15" fillId="6" borderId="23" xfId="32" applyFont="1" applyFill="1" applyBorder="1" applyAlignment="1">
      <alignment horizontal="center" vertical="center" wrapText="1"/>
    </xf>
    <xf numFmtId="178" fontId="39" fillId="0" borderId="0" xfId="0" applyNumberFormat="1" applyFont="1"/>
    <xf numFmtId="0" fontId="30" fillId="2" borderId="3" xfId="0" applyFont="1" applyFill="1" applyBorder="1" applyAlignment="1">
      <alignment horizontal="center" vertical="center"/>
    </xf>
    <xf numFmtId="1" fontId="9" fillId="16" borderId="3" xfId="0" applyNumberFormat="1" applyFont="1" applyFill="1" applyBorder="1" applyAlignment="1">
      <alignment horizontal="center" vertical="center"/>
    </xf>
    <xf numFmtId="0" fontId="9" fillId="16" borderId="3" xfId="0" applyFont="1" applyFill="1" applyBorder="1" applyAlignment="1">
      <alignment horizontal="center" vertical="center"/>
    </xf>
    <xf numFmtId="9" fontId="9" fillId="16" borderId="3" xfId="32" applyFont="1" applyFill="1" applyBorder="1" applyAlignment="1">
      <alignment horizontal="center" vertical="center"/>
    </xf>
    <xf numFmtId="9" fontId="9" fillId="0" borderId="3" xfId="32" applyFont="1" applyFill="1" applyBorder="1" applyAlignment="1">
      <alignment horizontal="center" vertical="center"/>
    </xf>
    <xf numFmtId="165" fontId="24" fillId="7" borderId="2" xfId="24" applyNumberFormat="1" applyFont="1" applyFill="1" applyBorder="1" applyAlignment="1">
      <alignment horizontal="center" vertical="center" wrapText="1"/>
    </xf>
    <xf numFmtId="0" fontId="9" fillId="16" borderId="3" xfId="32" applyNumberFormat="1" applyFont="1" applyFill="1" applyBorder="1" applyAlignment="1">
      <alignment horizontal="center" vertical="center"/>
    </xf>
    <xf numFmtId="165" fontId="9" fillId="16" borderId="3" xfId="32" applyNumberFormat="1" applyFont="1" applyFill="1" applyBorder="1" applyAlignment="1">
      <alignment horizontal="center" vertical="center"/>
    </xf>
    <xf numFmtId="165" fontId="9" fillId="6" borderId="3" xfId="32" applyNumberFormat="1" applyFont="1" applyFill="1" applyBorder="1" applyAlignment="1">
      <alignment horizontal="center" vertical="center"/>
    </xf>
    <xf numFmtId="170" fontId="9" fillId="16" borderId="3" xfId="7" applyNumberFormat="1" applyFont="1" applyFill="1" applyBorder="1" applyAlignment="1">
      <alignment horizontal="center" vertical="center"/>
    </xf>
    <xf numFmtId="165" fontId="9" fillId="16" borderId="3" xfId="7" applyFont="1" applyFill="1" applyBorder="1" applyAlignment="1">
      <alignment horizontal="center" vertical="center"/>
    </xf>
    <xf numFmtId="170" fontId="9" fillId="16" borderId="3" xfId="8" applyNumberFormat="1" applyFont="1" applyFill="1" applyBorder="1" applyAlignment="1">
      <alignment horizontal="center" vertical="center"/>
    </xf>
    <xf numFmtId="164" fontId="9" fillId="16" borderId="3" xfId="8" applyFont="1" applyFill="1" applyBorder="1" applyAlignment="1">
      <alignment horizontal="center" vertical="center"/>
    </xf>
    <xf numFmtId="0" fontId="0" fillId="0" borderId="0" xfId="0" applyAlignment="1">
      <alignment vertical="center"/>
    </xf>
    <xf numFmtId="0" fontId="9" fillId="6" borderId="3" xfId="0" applyFont="1" applyFill="1" applyBorder="1" applyAlignment="1">
      <alignment horizontal="left" vertical="center"/>
    </xf>
    <xf numFmtId="9" fontId="9" fillId="6" borderId="3" xfId="0" applyNumberFormat="1" applyFont="1" applyFill="1" applyBorder="1" applyAlignment="1">
      <alignment horizontal="center" vertical="center"/>
    </xf>
    <xf numFmtId="165" fontId="9" fillId="16" borderId="3" xfId="0" applyNumberFormat="1" applyFont="1" applyFill="1" applyBorder="1" applyAlignment="1">
      <alignment horizontal="center" vertical="center"/>
    </xf>
    <xf numFmtId="165" fontId="9" fillId="16" borderId="3" xfId="7" applyFont="1" applyFill="1" applyBorder="1" applyAlignment="1">
      <alignment vertical="center"/>
    </xf>
    <xf numFmtId="0" fontId="40" fillId="0" borderId="24" xfId="0" applyFont="1" applyBorder="1" applyAlignment="1">
      <alignment vertical="top" wrapText="1"/>
    </xf>
    <xf numFmtId="0" fontId="40" fillId="0" borderId="21" xfId="0" applyFont="1" applyBorder="1" applyAlignment="1">
      <alignment vertical="top" wrapText="1"/>
    </xf>
    <xf numFmtId="0" fontId="15" fillId="5" borderId="16" xfId="1" applyNumberFormat="1" applyFont="1" applyFill="1" applyBorder="1" applyAlignment="1">
      <alignment horizontal="center" vertical="center" wrapText="1"/>
    </xf>
    <xf numFmtId="178" fontId="15" fillId="16" borderId="3" xfId="9" applyNumberFormat="1" applyFont="1" applyFill="1" applyBorder="1" applyAlignment="1">
      <alignment horizontal="center" vertical="center" wrapText="1"/>
    </xf>
    <xf numFmtId="9" fontId="15" fillId="6" borderId="3" xfId="9" applyNumberFormat="1" applyFont="1" applyFill="1" applyBorder="1" applyAlignment="1">
      <alignment horizontal="center" vertical="center" wrapText="1"/>
    </xf>
    <xf numFmtId="165" fontId="15" fillId="5" borderId="3" xfId="7" applyFont="1" applyFill="1" applyBorder="1" applyAlignment="1">
      <alignment horizontal="center" vertical="center" wrapText="1"/>
    </xf>
    <xf numFmtId="9" fontId="15" fillId="17" borderId="16" xfId="1" applyNumberFormat="1" applyFont="1" applyFill="1" applyBorder="1" applyAlignment="1">
      <alignment horizontal="center" vertical="center" wrapText="1"/>
    </xf>
    <xf numFmtId="178" fontId="15" fillId="16" borderId="3" xfId="1" applyNumberFormat="1" applyFont="1" applyFill="1" applyBorder="1" applyAlignment="1">
      <alignment horizontal="center" vertical="center" wrapText="1"/>
    </xf>
    <xf numFmtId="9" fontId="25" fillId="5" borderId="3" xfId="0" applyNumberFormat="1" applyFont="1" applyFill="1" applyBorder="1" applyAlignment="1">
      <alignment horizontal="center" vertical="center"/>
    </xf>
    <xf numFmtId="9" fontId="0" fillId="0" borderId="0" xfId="32" applyFont="1"/>
    <xf numFmtId="178" fontId="20" fillId="16" borderId="3" xfId="0" applyNumberFormat="1" applyFont="1" applyFill="1" applyBorder="1" applyAlignment="1">
      <alignment horizontal="center" vertical="center"/>
    </xf>
    <xf numFmtId="0" fontId="15" fillId="17" borderId="16" xfId="1" applyNumberFormat="1" applyFont="1" applyFill="1" applyBorder="1" applyAlignment="1">
      <alignment horizontal="center" vertical="center" wrapText="1"/>
    </xf>
    <xf numFmtId="178" fontId="15" fillId="16" borderId="3" xfId="7" applyNumberFormat="1" applyFont="1" applyFill="1" applyBorder="1" applyAlignment="1">
      <alignment horizontal="center" vertical="center" wrapText="1"/>
    </xf>
    <xf numFmtId="178" fontId="20" fillId="16" borderId="3" xfId="8" applyNumberFormat="1" applyFont="1" applyFill="1" applyBorder="1" applyAlignment="1">
      <alignment horizontal="center" vertical="center" wrapText="1"/>
    </xf>
    <xf numFmtId="180" fontId="15" fillId="18" borderId="9" xfId="53" applyNumberFormat="1" applyFont="1" applyFill="1" applyBorder="1" applyAlignment="1">
      <alignment horizontal="center" vertical="center" wrapText="1"/>
    </xf>
    <xf numFmtId="178" fontId="15" fillId="16" borderId="3" xfId="8" applyNumberFormat="1" applyFont="1" applyFill="1" applyBorder="1" applyAlignment="1">
      <alignment horizontal="center" vertical="center" wrapText="1"/>
    </xf>
    <xf numFmtId="178" fontId="21" fillId="16" borderId="3" xfId="8" applyNumberFormat="1" applyFont="1" applyFill="1" applyBorder="1" applyAlignment="1">
      <alignment horizontal="center" vertical="center" wrapText="1"/>
    </xf>
    <xf numFmtId="1" fontId="15" fillId="5" borderId="21" xfId="34" applyNumberFormat="1" applyFont="1" applyFill="1" applyBorder="1" applyAlignment="1">
      <alignment horizontal="center" vertical="center"/>
    </xf>
    <xf numFmtId="9" fontId="9" fillId="9" borderId="3" xfId="32" applyFont="1" applyFill="1" applyBorder="1" applyAlignment="1">
      <alignment horizontal="center" vertical="center"/>
    </xf>
    <xf numFmtId="165" fontId="9" fillId="9" borderId="3" xfId="7" applyFont="1" applyFill="1" applyBorder="1" applyAlignment="1">
      <alignment horizontal="center" vertical="center"/>
    </xf>
    <xf numFmtId="165" fontId="9" fillId="9" borderId="3" xfId="32" applyNumberFormat="1" applyFont="1" applyFill="1" applyBorder="1" applyAlignment="1">
      <alignment horizontal="center" vertical="center"/>
    </xf>
    <xf numFmtId="0" fontId="20" fillId="16" borderId="3" xfId="0" applyFont="1" applyFill="1" applyBorder="1" applyAlignment="1">
      <alignment horizontal="center" vertical="center"/>
    </xf>
    <xf numFmtId="0" fontId="20" fillId="16" borderId="24" xfId="0" applyFont="1" applyFill="1" applyBorder="1" applyAlignment="1">
      <alignment horizontal="center" vertical="center" wrapText="1"/>
    </xf>
    <xf numFmtId="9" fontId="20" fillId="11" borderId="3" xfId="0" applyNumberFormat="1" applyFont="1" applyFill="1" applyBorder="1" applyAlignment="1">
      <alignment horizontal="center" vertical="center"/>
    </xf>
    <xf numFmtId="0" fontId="20" fillId="11" borderId="3" xfId="0" applyFont="1" applyFill="1" applyBorder="1" applyAlignment="1">
      <alignment horizontal="center" vertical="center" wrapText="1"/>
    </xf>
    <xf numFmtId="170" fontId="32" fillId="0" borderId="3" xfId="7" applyNumberFormat="1" applyFont="1" applyFill="1" applyBorder="1" applyAlignment="1">
      <alignment horizontal="center" vertical="center" wrapText="1"/>
    </xf>
    <xf numFmtId="9" fontId="32" fillId="0" borderId="3" xfId="32" applyFont="1" applyFill="1" applyBorder="1" applyAlignment="1">
      <alignment horizontal="center" vertical="center" wrapText="1"/>
    </xf>
    <xf numFmtId="165" fontId="32" fillId="0" borderId="3" xfId="32" applyNumberFormat="1" applyFont="1" applyFill="1" applyBorder="1" applyAlignment="1">
      <alignment horizontal="center" vertical="center" wrapText="1"/>
    </xf>
    <xf numFmtId="170" fontId="42" fillId="5" borderId="3" xfId="7" applyNumberFormat="1" applyFont="1" applyFill="1" applyBorder="1" applyAlignment="1">
      <alignment horizontal="center" vertical="center" wrapText="1"/>
    </xf>
    <xf numFmtId="0" fontId="15" fillId="16" borderId="3" xfId="1" applyNumberFormat="1" applyFont="1" applyFill="1" applyBorder="1" applyAlignment="1">
      <alignment horizontal="center" vertical="center" wrapText="1"/>
    </xf>
    <xf numFmtId="9" fontId="35" fillId="0" borderId="3" xfId="32" applyFont="1" applyBorder="1" applyAlignment="1">
      <alignment horizontal="center" vertical="center" wrapText="1"/>
    </xf>
    <xf numFmtId="178" fontId="9" fillId="16" borderId="3" xfId="7" applyNumberFormat="1" applyFont="1" applyFill="1" applyBorder="1" applyAlignment="1">
      <alignment horizontal="center" vertical="center" wrapText="1"/>
    </xf>
    <xf numFmtId="178" fontId="20" fillId="16" borderId="3" xfId="0" applyNumberFormat="1" applyFont="1" applyFill="1" applyBorder="1" applyAlignment="1">
      <alignment horizontal="center" vertical="center" wrapText="1"/>
    </xf>
    <xf numFmtId="9" fontId="0" fillId="0" borderId="0" xfId="0" applyNumberFormat="1"/>
    <xf numFmtId="165" fontId="20" fillId="11" borderId="3" xfId="7" applyFont="1" applyFill="1" applyBorder="1" applyAlignment="1">
      <alignment horizontal="center" vertical="center"/>
    </xf>
    <xf numFmtId="164" fontId="32" fillId="0" borderId="3" xfId="8" applyFont="1" applyFill="1" applyBorder="1" applyAlignment="1">
      <alignment horizontal="center" vertical="center" wrapText="1"/>
    </xf>
    <xf numFmtId="176" fontId="43" fillId="6" borderId="0" xfId="0" applyNumberFormat="1" applyFont="1" applyFill="1" applyAlignment="1">
      <alignment horizontal="center" vertical="center"/>
    </xf>
    <xf numFmtId="178" fontId="43" fillId="6" borderId="0" xfId="0" applyNumberFormat="1" applyFont="1" applyFill="1" applyAlignment="1">
      <alignment horizontal="center" vertical="center"/>
    </xf>
    <xf numFmtId="10" fontId="43" fillId="6" borderId="0" xfId="32" applyNumberFormat="1" applyFont="1" applyFill="1" applyAlignment="1">
      <alignment horizontal="center" vertical="center"/>
    </xf>
    <xf numFmtId="9" fontId="43" fillId="6" borderId="0" xfId="32" applyFont="1" applyFill="1" applyAlignment="1">
      <alignment horizontal="center" vertical="center"/>
    </xf>
    <xf numFmtId="9" fontId="43" fillId="6" borderId="0" xfId="0" applyNumberFormat="1" applyFont="1" applyFill="1" applyAlignment="1">
      <alignment horizontal="center" vertical="center"/>
    </xf>
    <xf numFmtId="0" fontId="15" fillId="6" borderId="19" xfId="1" applyNumberFormat="1" applyFont="1" applyFill="1" applyBorder="1" applyAlignment="1">
      <alignment horizontal="center" vertical="center" wrapText="1"/>
    </xf>
    <xf numFmtId="0" fontId="15" fillId="6" borderId="3" xfId="6" applyNumberFormat="1" applyFont="1" applyFill="1" applyBorder="1" applyAlignment="1">
      <alignment horizontal="center" vertical="center" wrapText="1"/>
    </xf>
    <xf numFmtId="0" fontId="20" fillId="6" borderId="3" xfId="1" applyNumberFormat="1" applyFont="1" applyFill="1" applyBorder="1" applyAlignment="1">
      <alignment horizontal="center" vertical="center"/>
    </xf>
    <xf numFmtId="165" fontId="44" fillId="5" borderId="3" xfId="7" applyFont="1" applyFill="1" applyBorder="1" applyAlignment="1">
      <alignment horizontal="center" vertical="center"/>
    </xf>
    <xf numFmtId="1" fontId="15" fillId="5" borderId="3" xfId="69" applyNumberFormat="1" applyFont="1" applyFill="1" applyBorder="1" applyAlignment="1">
      <alignment horizontal="center" vertical="center"/>
    </xf>
    <xf numFmtId="0" fontId="15" fillId="5" borderId="3" xfId="69" applyFont="1" applyFill="1" applyBorder="1" applyAlignment="1">
      <alignment horizontal="center" vertical="center"/>
    </xf>
    <xf numFmtId="0" fontId="24" fillId="7" borderId="2" xfId="24" applyFont="1" applyFill="1" applyBorder="1" applyAlignment="1">
      <alignment vertical="center" wrapText="1"/>
    </xf>
    <xf numFmtId="0" fontId="19" fillId="7" borderId="2" xfId="24" applyFont="1" applyFill="1" applyBorder="1" applyAlignment="1">
      <alignment vertical="center" wrapText="1"/>
    </xf>
    <xf numFmtId="0" fontId="0" fillId="0" borderId="0" xfId="0" pivotButton="1"/>
    <xf numFmtId="0" fontId="0" fillId="0" borderId="0" xfId="0" applyAlignment="1">
      <alignment horizontal="left"/>
    </xf>
    <xf numFmtId="165" fontId="0" fillId="0" borderId="0" xfId="0" applyNumberFormat="1"/>
    <xf numFmtId="0" fontId="46" fillId="0" borderId="3" xfId="75" applyFont="1" applyBorder="1"/>
    <xf numFmtId="0" fontId="45" fillId="4" borderId="0" xfId="75" applyFill="1"/>
    <xf numFmtId="0" fontId="36" fillId="9" borderId="3" xfId="0" applyFont="1" applyFill="1" applyBorder="1" applyAlignment="1">
      <alignment horizontal="left" vertical="center" wrapText="1"/>
    </xf>
    <xf numFmtId="10" fontId="38" fillId="9" borderId="3" xfId="32" applyNumberFormat="1" applyFont="1" applyFill="1" applyBorder="1" applyAlignment="1">
      <alignment horizontal="center" vertical="center" wrapText="1"/>
    </xf>
    <xf numFmtId="170" fontId="32" fillId="9" borderId="3" xfId="7" applyNumberFormat="1" applyFont="1" applyFill="1" applyBorder="1" applyAlignment="1">
      <alignment horizontal="center" vertical="center" wrapText="1"/>
    </xf>
    <xf numFmtId="9" fontId="32" fillId="9" borderId="3" xfId="32" applyFont="1" applyFill="1" applyBorder="1" applyAlignment="1">
      <alignment horizontal="center" vertical="center" wrapText="1"/>
    </xf>
    <xf numFmtId="9" fontId="38" fillId="9" borderId="3" xfId="32" applyFont="1" applyFill="1" applyBorder="1" applyAlignment="1">
      <alignment horizontal="center" vertical="center" wrapText="1"/>
    </xf>
    <xf numFmtId="165" fontId="32" fillId="9" borderId="3" xfId="32" applyNumberFormat="1" applyFont="1" applyFill="1" applyBorder="1" applyAlignment="1">
      <alignment horizontal="center" vertical="center" wrapText="1"/>
    </xf>
    <xf numFmtId="0" fontId="0" fillId="9" borderId="0" xfId="0" applyFill="1"/>
    <xf numFmtId="10" fontId="32" fillId="9" borderId="3" xfId="32" applyNumberFormat="1" applyFont="1" applyFill="1" applyBorder="1" applyAlignment="1">
      <alignment horizontal="center" vertical="center" wrapText="1"/>
    </xf>
    <xf numFmtId="0" fontId="36" fillId="19" borderId="3" xfId="0" applyFont="1" applyFill="1" applyBorder="1" applyAlignment="1">
      <alignment horizontal="left" vertical="center" wrapText="1"/>
    </xf>
    <xf numFmtId="10" fontId="38" fillId="19" borderId="3" xfId="32" applyNumberFormat="1" applyFont="1" applyFill="1" applyBorder="1" applyAlignment="1">
      <alignment horizontal="center" vertical="center" wrapText="1"/>
    </xf>
    <xf numFmtId="170" fontId="32" fillId="19" borderId="3" xfId="7" applyNumberFormat="1" applyFont="1" applyFill="1" applyBorder="1" applyAlignment="1">
      <alignment horizontal="center" vertical="center" wrapText="1"/>
    </xf>
    <xf numFmtId="9" fontId="32" fillId="19" borderId="3" xfId="32" applyFont="1" applyFill="1" applyBorder="1" applyAlignment="1">
      <alignment horizontal="center" vertical="center" wrapText="1"/>
    </xf>
    <xf numFmtId="9" fontId="38" fillId="19" borderId="3" xfId="32" applyFont="1" applyFill="1" applyBorder="1" applyAlignment="1">
      <alignment horizontal="center" vertical="center" wrapText="1"/>
    </xf>
    <xf numFmtId="165" fontId="32" fillId="19" borderId="3" xfId="32" applyNumberFormat="1" applyFont="1" applyFill="1" applyBorder="1" applyAlignment="1">
      <alignment horizontal="center" vertical="center" wrapText="1"/>
    </xf>
    <xf numFmtId="0" fontId="0" fillId="19" borderId="0" xfId="0" applyFill="1"/>
    <xf numFmtId="0" fontId="25" fillId="5" borderId="3" xfId="76" applyFont="1" applyFill="1" applyBorder="1" applyAlignment="1">
      <alignment horizontal="center" vertical="center"/>
    </xf>
    <xf numFmtId="0" fontId="47" fillId="0" borderId="3" xfId="75" applyFont="1" applyBorder="1"/>
    <xf numFmtId="10" fontId="34" fillId="15" borderId="3" xfId="32" applyNumberFormat="1" applyFont="1" applyFill="1" applyBorder="1" applyAlignment="1">
      <alignment horizontal="center" vertical="center"/>
    </xf>
    <xf numFmtId="9" fontId="20" fillId="11" borderId="3" xfId="32" applyFont="1" applyFill="1" applyBorder="1" applyAlignment="1">
      <alignment horizontal="center" vertical="center"/>
    </xf>
    <xf numFmtId="9" fontId="15" fillId="9" borderId="3" xfId="1" applyNumberFormat="1" applyFont="1" applyFill="1" applyBorder="1" applyAlignment="1">
      <alignment horizontal="center" vertical="center" wrapText="1"/>
    </xf>
    <xf numFmtId="9" fontId="15" fillId="9" borderId="3" xfId="32" applyFont="1" applyFill="1" applyBorder="1" applyAlignment="1">
      <alignment horizontal="center" vertical="center" wrapText="1"/>
    </xf>
    <xf numFmtId="9" fontId="43" fillId="6" borderId="0" xfId="32" applyFont="1" applyFill="1" applyBorder="1" applyAlignment="1">
      <alignment horizontal="center" vertical="center"/>
    </xf>
    <xf numFmtId="10" fontId="15" fillId="6" borderId="3" xfId="1" applyNumberFormat="1" applyFont="1" applyFill="1" applyBorder="1" applyAlignment="1">
      <alignment horizontal="center" vertical="center" wrapText="1"/>
    </xf>
    <xf numFmtId="9" fontId="38" fillId="0" borderId="3" xfId="32" applyFont="1" applyBorder="1" applyAlignment="1">
      <alignment horizontal="center" vertical="center" wrapText="1"/>
    </xf>
    <xf numFmtId="181" fontId="25" fillId="16" borderId="3" xfId="97" applyNumberFormat="1" applyFont="1" applyFill="1" applyBorder="1" applyAlignment="1">
      <alignment horizontal="center" vertical="center" wrapText="1"/>
    </xf>
    <xf numFmtId="165" fontId="25" fillId="16" borderId="3" xfId="7" applyFont="1" applyFill="1" applyBorder="1" applyAlignment="1">
      <alignment horizontal="center" vertical="center" wrapText="1"/>
    </xf>
    <xf numFmtId="165" fontId="0" fillId="0" borderId="0" xfId="7" applyFont="1"/>
    <xf numFmtId="0" fontId="24" fillId="3" borderId="9" xfId="24" applyFont="1" applyFill="1" applyBorder="1" applyAlignment="1">
      <alignment horizontal="center" vertical="center" wrapText="1"/>
    </xf>
    <xf numFmtId="0" fontId="24" fillId="3" borderId="12" xfId="24" applyFont="1" applyFill="1" applyBorder="1" applyAlignment="1">
      <alignment horizontal="center" vertical="center" wrapText="1"/>
    </xf>
    <xf numFmtId="0" fontId="24" fillId="7" borderId="2" xfId="24" applyFont="1" applyFill="1" applyBorder="1" applyAlignment="1">
      <alignment horizontal="center" vertical="center" wrapText="1"/>
    </xf>
    <xf numFmtId="0" fontId="24" fillId="7" borderId="14" xfId="24" applyFont="1" applyFill="1" applyBorder="1" applyAlignment="1">
      <alignment horizontal="center" vertical="center" wrapText="1"/>
    </xf>
    <xf numFmtId="0" fontId="22" fillId="0" borderId="0" xfId="0" applyFont="1" applyAlignment="1">
      <alignment horizontal="center" vertical="center"/>
    </xf>
    <xf numFmtId="0" fontId="22" fillId="5" borderId="0" xfId="0" applyFont="1" applyFill="1" applyAlignment="1">
      <alignment horizontal="center" vertical="center"/>
    </xf>
    <xf numFmtId="0" fontId="19" fillId="7" borderId="7" xfId="24" applyFont="1" applyFill="1" applyBorder="1" applyAlignment="1">
      <alignment horizontal="center" vertical="center"/>
    </xf>
    <xf numFmtId="0" fontId="23" fillId="8" borderId="8" xfId="0" applyFont="1" applyFill="1" applyBorder="1" applyAlignment="1">
      <alignment horizontal="center" vertical="center"/>
    </xf>
    <xf numFmtId="0" fontId="23" fillId="5" borderId="8" xfId="0" applyFont="1" applyFill="1" applyBorder="1" applyAlignment="1">
      <alignment horizontal="center" vertical="center"/>
    </xf>
    <xf numFmtId="0" fontId="24" fillId="7" borderId="5" xfId="24" applyFont="1" applyFill="1" applyBorder="1" applyAlignment="1">
      <alignment horizontal="center" vertical="center" wrapText="1"/>
    </xf>
    <xf numFmtId="0" fontId="24" fillId="3" borderId="10" xfId="24" applyFont="1" applyFill="1" applyBorder="1" applyAlignment="1">
      <alignment horizontal="center" vertical="center" wrapText="1"/>
    </xf>
    <xf numFmtId="0" fontId="24" fillId="3" borderId="11" xfId="24" applyFont="1" applyFill="1" applyBorder="1" applyAlignment="1">
      <alignment horizontal="center" vertical="center" wrapText="1"/>
    </xf>
    <xf numFmtId="0" fontId="19" fillId="7" borderId="2" xfId="24" applyFont="1" applyFill="1" applyBorder="1" applyAlignment="1">
      <alignment horizontal="center" vertical="center" wrapText="1"/>
    </xf>
    <xf numFmtId="0" fontId="19" fillId="7" borderId="5" xfId="24" applyFont="1" applyFill="1" applyBorder="1" applyAlignment="1">
      <alignment horizontal="center" vertical="center" wrapText="1"/>
    </xf>
    <xf numFmtId="0" fontId="24" fillId="5" borderId="10" xfId="24" applyFont="1" applyFill="1" applyBorder="1" applyAlignment="1">
      <alignment horizontal="center" vertical="center" wrapText="1"/>
    </xf>
    <xf numFmtId="0" fontId="24" fillId="5" borderId="11" xfId="24" applyFont="1" applyFill="1" applyBorder="1" applyAlignment="1">
      <alignment horizontal="center" vertical="center" wrapText="1"/>
    </xf>
    <xf numFmtId="0" fontId="19" fillId="7" borderId="13" xfId="24" applyFont="1" applyFill="1" applyBorder="1" applyAlignment="1">
      <alignment horizontal="center" vertical="center"/>
    </xf>
    <xf numFmtId="0" fontId="26" fillId="0" borderId="0" xfId="0" applyFont="1" applyAlignment="1">
      <alignment horizontal="center"/>
    </xf>
  </cellXfs>
  <cellStyles count="104">
    <cellStyle name="Hipervínculo" xfId="75" builtinId="8"/>
    <cellStyle name="Millares [0]" xfId="1" builtinId="6"/>
    <cellStyle name="Millares [0] 2" xfId="2" xr:uid="{00000000-0005-0000-0000-000001000000}"/>
    <cellStyle name="Millares [0] 2 2" xfId="3" xr:uid="{00000000-0005-0000-0000-000002000000}"/>
    <cellStyle name="Millares [0] 3" xfId="4" xr:uid="{00000000-0005-0000-0000-000003000000}"/>
    <cellStyle name="Millares [0] 4" xfId="5" xr:uid="{00000000-0005-0000-0000-000004000000}"/>
    <cellStyle name="Millares [0] 5" xfId="6" xr:uid="{00000000-0005-0000-0000-000005000000}"/>
    <cellStyle name="Millares [0] 5 2" xfId="83" xr:uid="{1FA6D9B1-066D-4B15-9435-763E48C3CC51}"/>
    <cellStyle name="Millares [0] 5 3" xfId="96" xr:uid="{EB3A8131-E7D5-437E-A5AA-44782D74EAE3}"/>
    <cellStyle name="Millares [0] 6" xfId="63" xr:uid="{8509036F-BB5F-49B3-BA2C-FB8EC62A13D0}"/>
    <cellStyle name="Millares 10" xfId="57" xr:uid="{5BF10744-BE87-40E7-A371-22C444EAC54D}"/>
    <cellStyle name="Millares 11" xfId="62" xr:uid="{CE0A7AA3-B729-4F22-9A81-C4D70CC510FB}"/>
    <cellStyle name="Millares 12" xfId="70" xr:uid="{7112A375-788F-47C5-A6A1-16A9CABDD97B}"/>
    <cellStyle name="Millares 13" xfId="74" xr:uid="{7DF883FC-B3AD-4AE8-8332-605771BC215C}"/>
    <cellStyle name="Millares 14" xfId="77" xr:uid="{DE556E7D-220C-48C5-9190-C6B00936C637}"/>
    <cellStyle name="Millares 15" xfId="80" xr:uid="{60B908A1-4F75-40C0-8BC6-6ED819BAF3C5}"/>
    <cellStyle name="Millares 16" xfId="88" xr:uid="{1FD3EA02-CC41-4AA7-AD23-E23CEDFFB730}"/>
    <cellStyle name="Millares 17" xfId="89" xr:uid="{50002323-F6FB-46C3-9333-23104A8B5945}"/>
    <cellStyle name="Millares 18" xfId="91" xr:uid="{98C7A6B4-B4D3-47F0-839A-7EE98B5E2D43}"/>
    <cellStyle name="Millares 19" xfId="97" xr:uid="{2D90CE7F-4511-470D-AD22-8792DD200A7E}"/>
    <cellStyle name="Millares 2" xfId="41" xr:uid="{70B7EC60-255D-4139-9ABD-7CFED70D3AC0}"/>
    <cellStyle name="Millares 20" xfId="100" xr:uid="{EB2E8B2C-F514-4C46-BEAA-659D2CDAA0E5}"/>
    <cellStyle name="Millares 3" xfId="35" xr:uid="{CE066325-9EAE-45AD-929A-24E18FC6372C}"/>
    <cellStyle name="Millares 4" xfId="37" xr:uid="{C023547E-CB9D-4342-8557-D45F9EDECC00}"/>
    <cellStyle name="Millares 5" xfId="47" xr:uid="{42A8F459-F8C2-42CE-A276-C8A719F71833}"/>
    <cellStyle name="Millares 6" xfId="51" xr:uid="{B90D634F-2E1D-4B84-86C4-BCE2CA693F89}"/>
    <cellStyle name="Millares 7" xfId="49" xr:uid="{2635F8C5-DA60-4C54-A399-A35D145744B0}"/>
    <cellStyle name="Millares 8" xfId="55" xr:uid="{D970CD05-70E4-410E-AF0B-B9A0D40B5DBC}"/>
    <cellStyle name="Millares 9" xfId="58" xr:uid="{D9A48A26-097A-4376-A590-6AF0E984461A}"/>
    <cellStyle name="Moneda" xfId="7" builtinId="4"/>
    <cellStyle name="Moneda [0]" xfId="8" builtinId="7"/>
    <cellStyle name="Moneda [0] 2" xfId="9" xr:uid="{00000000-0005-0000-0000-000008000000}"/>
    <cellStyle name="Moneda [0] 3" xfId="10" xr:uid="{00000000-0005-0000-0000-000009000000}"/>
    <cellStyle name="Moneda [0] 3 2" xfId="11" xr:uid="{00000000-0005-0000-0000-00000A000000}"/>
    <cellStyle name="Moneda [0] 4" xfId="12" xr:uid="{00000000-0005-0000-0000-00000B000000}"/>
    <cellStyle name="Moneda [0] 5" xfId="67" xr:uid="{1D787ED1-BE7D-47FB-927A-F1E69CD4034E}"/>
    <cellStyle name="Moneda [0] 6" xfId="84" xr:uid="{D0648306-30CE-4B0F-9EC9-FA661F54BD77}"/>
    <cellStyle name="Moneda 10" xfId="13" xr:uid="{00000000-0005-0000-0000-00000C000000}"/>
    <cellStyle name="Moneda 11" xfId="46" xr:uid="{F1623024-756C-433B-8C28-9CDA33D795CD}"/>
    <cellStyle name="Moneda 12" xfId="52" xr:uid="{ED4B3CDD-E92E-492B-9041-7411C629906F}"/>
    <cellStyle name="Moneda 13" xfId="68" xr:uid="{80D4978C-1A8A-41B7-8E1B-613A096A51C2}"/>
    <cellStyle name="Moneda 14" xfId="78" xr:uid="{830134A2-DC7E-45C1-9FE0-B37E89EAB0AF}"/>
    <cellStyle name="Moneda 15" xfId="85" xr:uid="{B13AA8A0-C615-436F-B5B5-BF52E0E89841}"/>
    <cellStyle name="Moneda 16" xfId="86" xr:uid="{6DE99330-56F9-4EDD-BCD1-5A81EE5BA07F}"/>
    <cellStyle name="Moneda 17" xfId="87" xr:uid="{B1A3704D-A5BD-486F-A745-F57E98380A88}"/>
    <cellStyle name="Moneda 18" xfId="92" xr:uid="{0905A326-A05E-4FCC-8AB1-D4F6B5A0D37A}"/>
    <cellStyle name="Moneda 19" xfId="98" xr:uid="{DC6A4098-220F-4BE7-95CA-DBC6A685B319}"/>
    <cellStyle name="Moneda 2" xfId="14" xr:uid="{00000000-0005-0000-0000-00000D000000}"/>
    <cellStyle name="Moneda 2 2" xfId="15" xr:uid="{00000000-0005-0000-0000-00000E000000}"/>
    <cellStyle name="Moneda 2 2 2" xfId="42" xr:uid="{8247C65C-B424-4A6F-91F8-997C0B97A875}"/>
    <cellStyle name="Moneda 2 3" xfId="38" xr:uid="{03DBBFD2-89E4-4A42-BA8A-8745E1635498}"/>
    <cellStyle name="Moneda 2 4" xfId="59" xr:uid="{4869F307-65E9-4A99-A853-8E6FFA40C4A8}"/>
    <cellStyle name="Moneda 2 5" xfId="65" xr:uid="{9722805B-5C1F-4B72-B979-B362FAED8BC8}"/>
    <cellStyle name="Moneda 2 6" xfId="72" xr:uid="{1B296DCA-2430-45CC-A18E-869D27C3027F}"/>
    <cellStyle name="Moneda 2 7" xfId="81" xr:uid="{8F474DEF-DCD2-431A-83A2-B53E3DE42667}"/>
    <cellStyle name="Moneda 2 8" xfId="94" xr:uid="{50917DA0-DF01-446E-A78B-637F76A9BD40}"/>
    <cellStyle name="Moneda 2 9" xfId="102" xr:uid="{0373C47C-AA96-4725-80A8-8B51D8AD5829}"/>
    <cellStyle name="Moneda 26" xfId="16" xr:uid="{00000000-0005-0000-0000-00000F000000}"/>
    <cellStyle name="Moneda 27" xfId="17" xr:uid="{00000000-0005-0000-0000-000010000000}"/>
    <cellStyle name="Moneda 28" xfId="18" xr:uid="{00000000-0005-0000-0000-000011000000}"/>
    <cellStyle name="Moneda 3" xfId="19" xr:uid="{00000000-0005-0000-0000-000012000000}"/>
    <cellStyle name="Moneda 3 2" xfId="20" xr:uid="{00000000-0005-0000-0000-000013000000}"/>
    <cellStyle name="Moneda 3 3" xfId="43" xr:uid="{0FAEB683-D879-4451-961B-EDE82B6A3415}"/>
    <cellStyle name="Moneda 4" xfId="21" xr:uid="{00000000-0005-0000-0000-000014000000}"/>
    <cellStyle name="Moneda 4 2" xfId="44" xr:uid="{C366262A-FE4F-4240-BCE4-9F23C5CF3083}"/>
    <cellStyle name="Moneda 5" xfId="22" xr:uid="{00000000-0005-0000-0000-000015000000}"/>
    <cellStyle name="Moneda 5 2" xfId="45" xr:uid="{C82F2786-B1CA-4889-A4D7-6B5C16278909}"/>
    <cellStyle name="Moneda 6" xfId="23" xr:uid="{00000000-0005-0000-0000-000016000000}"/>
    <cellStyle name="Moneda 7" xfId="40" xr:uid="{6850E5DC-95DF-4A51-8527-E353A18EEE26}"/>
    <cellStyle name="Moneda 8" xfId="48" xr:uid="{2CE06C95-BA94-48A3-B1CE-8ACEDB0BBD82}"/>
    <cellStyle name="Moneda 9" xfId="50" xr:uid="{96053DC7-F758-4F98-BA8E-68A725464B31}"/>
    <cellStyle name="Normal" xfId="0" builtinId="0"/>
    <cellStyle name="Normal 10" xfId="61" xr:uid="{52AA14D9-8EF4-452C-86BC-856ECDA87815}"/>
    <cellStyle name="Normal 11" xfId="69" xr:uid="{1065B6FE-F195-43DC-9A5B-FFF9165A5759}"/>
    <cellStyle name="Normal 12" xfId="76" xr:uid="{31B8F270-21B0-4FD9-A7BA-4E46C514AB26}"/>
    <cellStyle name="Normal 13" xfId="90" xr:uid="{2446ABBB-0154-4A3B-B03A-EEFC17D6A5BA}"/>
    <cellStyle name="Normal 14" xfId="99" xr:uid="{F54F7892-A0DB-49D3-93EF-CFAFD217BE3F}"/>
    <cellStyle name="Normal 2" xfId="24" xr:uid="{00000000-0005-0000-0000-000018000000}"/>
    <cellStyle name="Normal 2 2" xfId="25" xr:uid="{00000000-0005-0000-0000-000019000000}"/>
    <cellStyle name="Normal 2 2 2" xfId="26" xr:uid="{00000000-0005-0000-0000-00001A000000}"/>
    <cellStyle name="Normal 2 2 3" xfId="39" xr:uid="{4226A6B7-A932-40BC-9AF2-9B58EAD8A88D}"/>
    <cellStyle name="Normal 2 2 4" xfId="60" xr:uid="{910BA860-2D67-400D-90D6-812F8E68C0EE}"/>
    <cellStyle name="Normal 2 2 5" xfId="66" xr:uid="{38EB9421-3C9A-442B-B86E-307314977D8F}"/>
    <cellStyle name="Normal 2 2 6" xfId="73" xr:uid="{4ED97904-07E3-4246-9367-5530C4AA891B}"/>
    <cellStyle name="Normal 2 2 7" xfId="82" xr:uid="{2B6863A5-166F-492D-B24E-3303BEBFEE7F}"/>
    <cellStyle name="Normal 2 2 8" xfId="95" xr:uid="{F074E9C7-4A5F-4C77-AA12-B0CC118ED290}"/>
    <cellStyle name="Normal 2 2 9" xfId="103" xr:uid="{211C63F1-57CF-4369-9FE2-F4CCA2A0390C}"/>
    <cellStyle name="Normal 3" xfId="27" xr:uid="{00000000-0005-0000-0000-00001B000000}"/>
    <cellStyle name="Normal 3 2" xfId="28" xr:uid="{00000000-0005-0000-0000-00001C000000}"/>
    <cellStyle name="Normal 4" xfId="29" xr:uid="{00000000-0005-0000-0000-00001D000000}"/>
    <cellStyle name="Normal 5" xfId="30" xr:uid="{00000000-0005-0000-0000-00001E000000}"/>
    <cellStyle name="Normal 6" xfId="31" xr:uid="{00000000-0005-0000-0000-00001F000000}"/>
    <cellStyle name="Normal 7" xfId="34" xr:uid="{60A1955B-AF6D-4BA4-8DFC-7FE455F1F467}"/>
    <cellStyle name="Normal 8" xfId="53" xr:uid="{1C36FF3A-7530-4758-A6B4-246221034BDD}"/>
    <cellStyle name="Normal 9" xfId="54" xr:uid="{34DAB43A-6B41-42E2-A1F4-57B6122FB531}"/>
    <cellStyle name="Porcentaje" xfId="32" builtinId="5"/>
    <cellStyle name="Porcentaje 2" xfId="33" xr:uid="{00000000-0005-0000-0000-000021000000}"/>
    <cellStyle name="Porcentaje 3" xfId="36" xr:uid="{394F0EC0-3F28-4CB0-A147-BAB8908CE4A2}"/>
    <cellStyle name="Porcentaje 4" xfId="56" xr:uid="{533259B8-C5B9-4337-B30C-22F8082D8926}"/>
    <cellStyle name="Porcentaje 5" xfId="64" xr:uid="{32F96AC4-6D4C-4D04-BF45-9A47762454E1}"/>
    <cellStyle name="Porcentaje 6" xfId="71" xr:uid="{972A12E2-110D-426B-A74E-D5D4D2F3B154}"/>
    <cellStyle name="Porcentaje 7" xfId="79" xr:uid="{863146DE-9F67-4754-AB2C-12F5FE95C396}"/>
    <cellStyle name="Porcentaje 8" xfId="93" xr:uid="{049BDC52-FBE8-4331-808B-5B1472DB4383}"/>
    <cellStyle name="Porcentaje 9" xfId="101" xr:uid="{4057A6A0-0D81-4167-9DE7-BEAC8F363D4A}"/>
  </cellStyles>
  <dxfs count="5">
    <dxf>
      <numFmt numFmtId="13" formatCode="0%"/>
    </dxf>
    <dxf>
      <numFmt numFmtId="165" formatCode="_-&quot;$&quot;\ * #,##0.00_-;\-&quot;$&quot;\ * #,##0.00_-;_-&quot;$&quot;\ * &quot;-&quot;??_-;_-@_-"/>
    </dxf>
    <dxf>
      <numFmt numFmtId="165" formatCode="_-&quot;$&quot;\ * #,##0.00_-;\-&quot;$&quot;\ * #,##0.00_-;_-&quot;$&quot;\ * &quot;-&quot;??_-;_-@_-"/>
    </dxf>
    <dxf>
      <numFmt numFmtId="13" formatCode="0%"/>
    </dxf>
    <dxf>
      <numFmt numFmtId="13" formatCode="0%"/>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pivotCacheDefinition" Target="pivotCache/pivotCacheDefinition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pivotCacheDefinition" Target="pivotCache/pivotCacheDefinition1.xml"/><Relationship Id="rId30" Type="http://schemas.openxmlformats.org/officeDocument/2006/relationships/styles" Target="style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[Matriz seguimiento al cuarto trimestre del PAD de 2020.xlsx]Entidades!TablaDinámica1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Entidades!$B$3</c:f>
              <c:strCache>
                <c:ptCount val="1"/>
                <c:pt idx="0">
                  <c:v>Total</c:v>
                </c:pt>
              </c:strCache>
            </c:strRef>
          </c:tx>
          <c:spPr>
            <a:solidFill>
              <a:schemeClr val="accent1"/>
            </a:solidFill>
            <a:ln>
              <a:noFill/>
            </a:ln>
            <a:effectLst/>
          </c:spPr>
          <c:invertIfNegative val="0"/>
          <c:cat>
            <c:strRef>
              <c:f>Entidades!$A$4:$A$23</c:f>
              <c:strCache>
                <c:ptCount val="19"/>
                <c:pt idx="0">
                  <c:v>SDHT</c:v>
                </c:pt>
                <c:pt idx="1">
                  <c:v>IDRD</c:v>
                </c:pt>
                <c:pt idx="2">
                  <c:v>UDFJC</c:v>
                </c:pt>
                <c:pt idx="3">
                  <c:v>CVP</c:v>
                </c:pt>
                <c:pt idx="4">
                  <c:v>SDSCJ</c:v>
                </c:pt>
                <c:pt idx="5">
                  <c:v>OFB</c:v>
                </c:pt>
                <c:pt idx="6">
                  <c:v>SCRD</c:v>
                </c:pt>
                <c:pt idx="7">
                  <c:v>IPES</c:v>
                </c:pt>
                <c:pt idx="8">
                  <c:v>IDARTES</c:v>
                </c:pt>
                <c:pt idx="9">
                  <c:v>SDP</c:v>
                </c:pt>
                <c:pt idx="10">
                  <c:v>SDS</c:v>
                </c:pt>
                <c:pt idx="11">
                  <c:v>IDPAC</c:v>
                </c:pt>
                <c:pt idx="12">
                  <c:v>IDIPRON</c:v>
                </c:pt>
                <c:pt idx="13">
                  <c:v>SDDE
</c:v>
                </c:pt>
                <c:pt idx="14">
                  <c:v>SDG</c:v>
                </c:pt>
                <c:pt idx="15">
                  <c:v>SED</c:v>
                </c:pt>
                <c:pt idx="16">
                  <c:v>SDMUJER</c:v>
                </c:pt>
                <c:pt idx="17">
                  <c:v>ACDVPR</c:v>
                </c:pt>
                <c:pt idx="18">
                  <c:v>SDIS</c:v>
                </c:pt>
              </c:strCache>
            </c:strRef>
          </c:cat>
          <c:val>
            <c:numRef>
              <c:f>Entidades!$B$4:$B$23</c:f>
              <c:numCache>
                <c:formatCode>General</c:formatCode>
                <c:ptCount val="19"/>
                <c:pt idx="0">
                  <c:v>1</c:v>
                </c:pt>
                <c:pt idx="1">
                  <c:v>1</c:v>
                </c:pt>
                <c:pt idx="2">
                  <c:v>2</c:v>
                </c:pt>
                <c:pt idx="3">
                  <c:v>2</c:v>
                </c:pt>
                <c:pt idx="4">
                  <c:v>2</c:v>
                </c:pt>
                <c:pt idx="5">
                  <c:v>2</c:v>
                </c:pt>
                <c:pt idx="6">
                  <c:v>3</c:v>
                </c:pt>
                <c:pt idx="7">
                  <c:v>3</c:v>
                </c:pt>
                <c:pt idx="8">
                  <c:v>3</c:v>
                </c:pt>
                <c:pt idx="9">
                  <c:v>3</c:v>
                </c:pt>
                <c:pt idx="10">
                  <c:v>4</c:v>
                </c:pt>
                <c:pt idx="11">
                  <c:v>5</c:v>
                </c:pt>
                <c:pt idx="12">
                  <c:v>6</c:v>
                </c:pt>
                <c:pt idx="13">
                  <c:v>7</c:v>
                </c:pt>
                <c:pt idx="14">
                  <c:v>7</c:v>
                </c:pt>
                <c:pt idx="15">
                  <c:v>9</c:v>
                </c:pt>
                <c:pt idx="16">
                  <c:v>9</c:v>
                </c:pt>
                <c:pt idx="17">
                  <c:v>22</c:v>
                </c:pt>
                <c:pt idx="18">
                  <c:v>29</c:v>
                </c:pt>
              </c:numCache>
            </c:numRef>
          </c:val>
          <c:extLst>
            <c:ext xmlns:c16="http://schemas.microsoft.com/office/drawing/2014/chart" uri="{C3380CC4-5D6E-409C-BE32-E72D297353CC}">
              <c16:uniqueId val="{00000000-824F-4AB0-A027-E05F876EE2EF}"/>
            </c:ext>
          </c:extLst>
        </c:ser>
        <c:dLbls>
          <c:showLegendKey val="0"/>
          <c:showVal val="0"/>
          <c:showCatName val="0"/>
          <c:showSerName val="0"/>
          <c:showPercent val="0"/>
          <c:showBubbleSize val="0"/>
        </c:dLbls>
        <c:gapWidth val="182"/>
        <c:axId val="386747552"/>
        <c:axId val="441762400"/>
      </c:barChart>
      <c:catAx>
        <c:axId val="386747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62400"/>
        <c:crosses val="autoZero"/>
        <c:auto val="1"/>
        <c:lblAlgn val="ctr"/>
        <c:lblOffset val="100"/>
        <c:noMultiLvlLbl val="0"/>
      </c:catAx>
      <c:valAx>
        <c:axId val="4417624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67475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261937</xdr:colOff>
      <xdr:row>1</xdr:row>
      <xdr:rowOff>142875</xdr:rowOff>
    </xdr:from>
    <xdr:to>
      <xdr:col>8</xdr:col>
      <xdr:colOff>642937</xdr:colOff>
      <xdr:row>23</xdr:row>
      <xdr:rowOff>161925</xdr:rowOff>
    </xdr:to>
    <xdr:graphicFrame macro="">
      <xdr:nvGraphicFramePr>
        <xdr:cNvPr id="2" name="Gráfico 1">
          <a:extLst>
            <a:ext uri="{FF2B5EF4-FFF2-40B4-BE49-F238E27FC236}">
              <a16:creationId xmlns:a16="http://schemas.microsoft.com/office/drawing/2014/main" id="{2FB5306C-6331-4130-8F8D-F256F8532C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1</xdr:row>
      <xdr:rowOff>171450</xdr:rowOff>
    </xdr:from>
    <xdr:to>
      <xdr:col>8</xdr:col>
      <xdr:colOff>366184</xdr:colOff>
      <xdr:row>1</xdr:row>
      <xdr:rowOff>1200150</xdr:rowOff>
    </xdr:to>
    <xdr:pic>
      <xdr:nvPicPr>
        <xdr:cNvPr id="1211" name="Imagen 2">
          <a:extLst>
            <a:ext uri="{FF2B5EF4-FFF2-40B4-BE49-F238E27FC236}">
              <a16:creationId xmlns:a16="http://schemas.microsoft.com/office/drawing/2014/main" id="{AC70F6DE-3973-40B0-B3A3-F49C4DCC8A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495300"/>
          <a:ext cx="68580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Seguimiento PAD" id="{634A23F6-F1DE-4321-BE50-393A515EB6D0}" userId="S::seguimientopad@alcaldiabogota.gov.co::44a08b6b-8923-4ab3-bf6e-afb94e112e86"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573014735174" refreshedDate="44278.828993634263" createdVersion="6" refreshedVersion="6" minRefreshableVersion="3" recordCount="120" xr:uid="{BCE25C70-9018-4EE4-B78D-1C891FA9F127}">
  <cacheSource type="worksheet">
    <worksheetSource ref="B5:U125" sheet="Seguimiento PAD 2020"/>
  </cacheSource>
  <cacheFields count="20">
    <cacheField name="Sigla" numFmtId="0">
      <sharedItems count="19">
        <s v="ACDVPR"/>
        <s v="CVP"/>
        <s v="IDARTES"/>
        <s v="IDIPRON"/>
        <s v="IDPAC"/>
        <s v="IDRD"/>
        <s v="IPES"/>
        <s v="OFB"/>
        <s v="SCRD"/>
        <s v="SDDE_x000a_"/>
        <s v="SDG"/>
        <s v="SDHT"/>
        <s v="SDIS"/>
        <s v="SDMUJER"/>
        <s v="SDP"/>
        <s v="SDS"/>
        <s v="SDSCJ"/>
        <s v="SED"/>
        <s v="UDFJC"/>
      </sharedItems>
    </cacheField>
    <cacheField name="Derecho" numFmtId="0">
      <sharedItems/>
    </cacheField>
    <cacheField name="Componente de la política pública" numFmtId="0">
      <sharedItems count="8">
        <s v="Memoria, Paz y Reconciliación"/>
        <s v="Transversal"/>
        <s v="Reparación Integral"/>
        <s v="Asistencia "/>
        <s v="Atención "/>
        <s v="Prevención, Protección y Garantías de No Repetición"/>
        <s v=" Atención" u="1"/>
        <s v="AsIstencia" u="1"/>
      </sharedItems>
    </cacheField>
    <cacheField name="Medida de la política pública" numFmtId="0">
      <sharedItems/>
    </cacheField>
    <cacheField name="Proyecto de inversión asociado 2020 - 2024_x000a_(número y nombre)" numFmtId="0">
      <sharedItems/>
    </cacheField>
    <cacheField name="META PAD 2020 - 2024_x000a_(no modificar celda, texto automático)" numFmtId="0">
      <sharedItems longText="1"/>
    </cacheField>
    <cacheField name="PROGRAMACIÓN META FÍSICA 2020 (Aprobada en CDJT)" numFmtId="0">
      <sharedItems containsMixedTypes="1" containsNumber="1" minValue="0" maxValue="143132"/>
    </cacheField>
    <cacheField name="AVANCE FÍSICO ACUMULADO 2020 (Corte 1 de Julio a 30 de Septiembre _x000a_Ejecutado" numFmtId="0">
      <sharedItems containsSemiMixedTypes="0" containsString="0" containsNumber="1" minValue="0" maxValue="153459"/>
    </cacheField>
    <cacheField name="AVANCE FÍSICO ACUMULADO 2020 (Corte 1 de Julio a 30 de Septiembre) Porcentaje (%)" numFmtId="0">
      <sharedItems containsMixedTypes="1" containsNumber="1" minValue="0" maxValue="10"/>
    </cacheField>
    <cacheField name="AJUSTE AL 100%" numFmtId="9">
      <sharedItems containsMixedTypes="1" containsNumber="1" minValue="0" maxValue="1"/>
    </cacheField>
    <cacheField name="AVANCE FÍSICO ACUMULADO 2020 (Corte 1 de octubre al 31 de diciembre)_x000a_Ejecutado" numFmtId="0">
      <sharedItems containsMixedTypes="1" containsNumber="1" minValue="0" maxValue="151569"/>
    </cacheField>
    <cacheField name="AVANCE FÍSICO ACUMULADO 2020 (Corte 1 de octubre al 31 de diciembre)_x000a_ Porcentaje (%)" numFmtId="0">
      <sharedItems containsMixedTypes="1" containsNumber="1" minValue="0" maxValue="100"/>
    </cacheField>
    <cacheField name="AJUSTE AL 100%2" numFmtId="0">
      <sharedItems containsMixedTypes="1" containsNumber="1" minValue="0" maxValue="1"/>
    </cacheField>
    <cacheField name="PRESUPUESTO INICIAL 2020" numFmtId="0">
      <sharedItems containsMixedTypes="1" containsNumber="1" minValue="0" maxValue="146980589662"/>
    </cacheField>
    <cacheField name="PRESUPUESTO DEFINITIVO 2020 (Corte 1 de julio al 30 de septiembre) (Pesos)" numFmtId="0">
      <sharedItems containsBlank="1" containsMixedTypes="1" containsNumber="1" minValue="0" maxValue="70357064087"/>
    </cacheField>
    <cacheField name="EJECUCIÓN PRESUPUESTAL 2020  (Corte 1 de julio al 30 de septiembre) (Pesos)" numFmtId="0">
      <sharedItems containsBlank="1" containsMixedTypes="1" containsNumber="1" minValue="0" maxValue="38538239610"/>
    </cacheField>
    <cacheField name="EJECUCIÓN PRESUPUESTAL 2020  _x000a_(Corte 1 de julio al 30 de septiembre) Porcentaje(%)" numFmtId="0">
      <sharedItems containsBlank="1" containsMixedTypes="1" containsNumber="1" minValue="0" maxValue="5.9999999333333331"/>
    </cacheField>
    <cacheField name="PRESUPUESTO DEFINITIVO 2020 _x000a_(Corte 1 de octubre al 31 de diciembre) (Pesos)" numFmtId="0">
      <sharedItems containsBlank="1" containsMixedTypes="1" containsNumber="1" minValue="0" maxValue="81805005698"/>
    </cacheField>
    <cacheField name="EJECUCIÓN PRESUPUESTAL 2020 _x000a_(Corte 1 de octubre al 31 de diciembre) (Pesos)" numFmtId="0">
      <sharedItems containsBlank="1" containsMixedTypes="1" containsNumber="1" minValue="0" maxValue="79844314357"/>
    </cacheField>
    <cacheField name="EJECUCIÓN PRESUPUESTAL 2020_x000a_  (Corte 1 de octubre al 31 de diciembre) Porcentaje(%)" numFmtId="0">
      <sharedItems containsMixedTypes="1" containsNumber="1" minValue="2.9534510433386837E-2" maxValue="1.000000049259406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573014735174" refreshedDate="44278.828993981479" createdVersion="6" refreshedVersion="6" minRefreshableVersion="3" recordCount="120" xr:uid="{22B0D2F6-94DD-4588-B54F-EC036092225C}">
  <cacheSource type="worksheet">
    <worksheetSource ref="A5:U125" sheet="Seguimiento PAD 2020"/>
  </cacheSource>
  <cacheFields count="21">
    <cacheField name="ID" numFmtId="0">
      <sharedItems containsSemiMixedTypes="0" containsString="0" containsNumber="1" containsInteger="1" minValue="543" maxValue="685"/>
    </cacheField>
    <cacheField name="Sigla" numFmtId="0">
      <sharedItems/>
    </cacheField>
    <cacheField name="Derecho" numFmtId="0">
      <sharedItems count="11">
        <s v="Verdad y Paz"/>
        <s v="Transversal"/>
        <s v="Reparación Integral"/>
        <s v="Generación de Ingresos"/>
        <s v="Información"/>
        <s v="Subsistencia Mínima"/>
        <s v="Vida, Integridad, Libertad y Seguridad"/>
        <s v="Vivienda"/>
        <s v="Alimentación"/>
        <s v="Salud "/>
        <s v="Educación "/>
      </sharedItems>
    </cacheField>
    <cacheField name="Componente de la política pública" numFmtId="0">
      <sharedItems/>
    </cacheField>
    <cacheField name="Medida de la política pública" numFmtId="0">
      <sharedItems/>
    </cacheField>
    <cacheField name="Proyecto de inversión asociado 2020 - 2024_x000a_(número y nombre)" numFmtId="0">
      <sharedItems/>
    </cacheField>
    <cacheField name="META PAD 2020 - 2024_x000a_(no modificar celda, texto automático)" numFmtId="0">
      <sharedItems longText="1"/>
    </cacheField>
    <cacheField name="PROGRAMACIÓN META FÍSICA 2020 (Aprobada en CDJT)" numFmtId="0">
      <sharedItems containsMixedTypes="1" containsNumber="1" minValue="0" maxValue="143132"/>
    </cacheField>
    <cacheField name="AVANCE FÍSICO ACUMULADO 2020 (Corte 1 de Julio a 30 de Septiembre _x000a_Ejecutado" numFmtId="0">
      <sharedItems containsSemiMixedTypes="0" containsString="0" containsNumber="1" minValue="0" maxValue="153459"/>
    </cacheField>
    <cacheField name="AVANCE FÍSICO ACUMULADO 2020 (Corte 1 de Julio a 30 de Septiembre) Porcentaje (%)" numFmtId="0">
      <sharedItems containsMixedTypes="1" containsNumber="1" minValue="0" maxValue="10"/>
    </cacheField>
    <cacheField name="AJUSTE AL 100%" numFmtId="9">
      <sharedItems containsMixedTypes="1" containsNumber="1" minValue="0" maxValue="1"/>
    </cacheField>
    <cacheField name="AVANCE FÍSICO ACUMULADO 2020 (Corte 1 de octubre al 31 de diciembre)_x000a_Ejecutado" numFmtId="0">
      <sharedItems containsMixedTypes="1" containsNumber="1" minValue="0" maxValue="151569"/>
    </cacheField>
    <cacheField name="AVANCE FÍSICO ACUMULADO 2020 (Corte 1 de octubre al 31 de diciembre)_x000a_ Porcentaje (%)" numFmtId="0">
      <sharedItems containsMixedTypes="1" containsNumber="1" minValue="0" maxValue="100"/>
    </cacheField>
    <cacheField name="AJUSTE AL 100%2" numFmtId="0">
      <sharedItems containsMixedTypes="1" containsNumber="1" minValue="0" maxValue="1"/>
    </cacheField>
    <cacheField name="PRESUPUESTO INICIAL 2020" numFmtId="0">
      <sharedItems containsMixedTypes="1" containsNumber="1" minValue="0" maxValue="146980589662"/>
    </cacheField>
    <cacheField name="PRESUPUESTO DEFINITIVO 2020 (Corte 1 de julio al 30 de septiembre) (Pesos)" numFmtId="0">
      <sharedItems containsBlank="1" containsMixedTypes="1" containsNumber="1" minValue="0" maxValue="70357064087"/>
    </cacheField>
    <cacheField name="EJECUCIÓN PRESUPUESTAL 2020  (Corte 1 de julio al 30 de septiembre) (Pesos)" numFmtId="0">
      <sharedItems containsBlank="1" containsMixedTypes="1" containsNumber="1" minValue="0" maxValue="38538239610"/>
    </cacheField>
    <cacheField name="EJECUCIÓN PRESUPUESTAL 2020  _x000a_(Corte 1 de julio al 30 de septiembre) Porcentaje(%)" numFmtId="0">
      <sharedItems containsBlank="1" containsMixedTypes="1" containsNumber="1" minValue="0" maxValue="5.9999999333333331"/>
    </cacheField>
    <cacheField name="PRESUPUESTO DEFINITIVO 2020 _x000a_(Corte 1 de octubre al 31 de diciembre) (Pesos)" numFmtId="0">
      <sharedItems containsBlank="1" containsMixedTypes="1" containsNumber="1" minValue="0" maxValue="81805005698"/>
    </cacheField>
    <cacheField name="EJECUCIÓN PRESUPUESTAL 2020 _x000a_(Corte 1 de octubre al 31 de diciembre) (Pesos)" numFmtId="0">
      <sharedItems containsBlank="1" containsMixedTypes="1" containsNumber="1" minValue="0" maxValue="79844314357"/>
    </cacheField>
    <cacheField name="EJECUCIÓN PRESUPUESTAL 2020_x000a_  (Corte 1 de octubre al 31 de diciembre) Porcentaje(%)" numFmtId="0">
      <sharedItems containsMixedTypes="1" containsNumber="1" minValue="2.9534510433386837E-2" maxValue="1.000000049259406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0">
  <r>
    <x v="0"/>
    <s v="Verdad y Paz"/>
    <x v="0"/>
    <s v="Difusión y Apropiación Colectiva de la Verdad y la Memoria"/>
    <s v="7871. Construcción de Bogotá Región como territorio de paz para las víctimas y la reconciliación."/>
    <s v="Ejecutar el 100% de la estrategia de promoción de la memoria, para la construcción de paz, la reconciliación y la democracia, en la ciudad región."/>
    <n v="0.05"/>
    <n v="0.02"/>
    <n v="0.39999999999999997"/>
    <n v="0.39999999999999997"/>
    <n v="0.05"/>
    <n v="1"/>
    <n v="1"/>
    <n v="174551000"/>
    <n v="174551000"/>
    <n v="154546203"/>
    <n v="0.8853928250196218"/>
    <n v="180922950"/>
    <n v="175113988"/>
    <n v="0.96789261948249239"/>
  </r>
  <r>
    <x v="0"/>
    <s v="Verdad y Paz"/>
    <x v="0"/>
    <s v="Difusión y Apropiación Colectiva de la Verdad y la Memoria"/>
    <s v="7871. Construcción de Bogotá Región como territorio de paz para las víctimas y la reconciliación."/>
    <s v="Realizar 480 procesos pedagógicos para el fortalecimiento de iniciativas ciudadanas, que conduzcan al debate y la apropiación social de la paz, la memoria y la reconciliación, que se construye en los territorios ciudad región."/>
    <n v="30"/>
    <n v="38"/>
    <n v="1.2666666666666666"/>
    <n v="1"/>
    <n v="104"/>
    <n v="3.4666666666666668"/>
    <n v="1"/>
    <n v="139402000"/>
    <n v="139402000"/>
    <n v="125460090"/>
    <n v="0.89998773331802984"/>
    <n v="125460615"/>
    <n v="125460090"/>
    <n v="0.99999581541984306"/>
  </r>
  <r>
    <x v="0"/>
    <s v="Verdad y Paz"/>
    <x v="0"/>
    <s v="Difusión y Apropiación Colectiva de la Verdad y la Memoria"/>
    <s v="7871. Construcción de Bogotá Región como territorio de paz para las víctimas y la reconciliación."/>
    <s v="Implementar 115 productos de pedagogía social y gestión del conocimiento, para el debate y la apropiación social de la paz, la memoria y la  reconciliación, que se construye en los territorios ciudad región."/>
    <n v="32"/>
    <n v="30"/>
    <n v="0.9375"/>
    <n v="0.9375"/>
    <n v="75"/>
    <n v="2.34375"/>
    <n v="1"/>
    <n v="368098213"/>
    <n v="368098213"/>
    <n v="343595433"/>
    <n v="0.93343412400646453"/>
    <n v="343596383"/>
    <n v="343595433"/>
    <n v="0.99999723512805427"/>
  </r>
  <r>
    <x v="0"/>
    <s v="Transversal"/>
    <x v="1"/>
    <s v="Fortalecimiento Institucional"/>
    <s v="7871. Construcción de Bogotá Región como territorio de paz para las víctimas y la reconciliación."/>
    <s v="Implementar el 100% de la formulación y puesta en marcha de la política pública distrital de víctimas, memoria, paz y reconciliación."/>
    <n v="0.05"/>
    <n v="0.01"/>
    <n v="0.19999999999999998"/>
    <n v="0.19999999999999998"/>
    <n v="0.05"/>
    <n v="1"/>
    <n v="1"/>
    <n v="85190000"/>
    <n v="85190000"/>
    <n v="85188950"/>
    <n v="0.99998767460969595"/>
    <n v="85190000"/>
    <n v="85188950"/>
    <n v="0.99998767460969595"/>
  </r>
  <r>
    <x v="0"/>
    <s v="Reparación Integral"/>
    <x v="2"/>
    <s v="Retornos y reubicaciones"/>
    <s v="7871. Construcción de Bogotá Región como territorio de paz para las víctimas y la reconciliación."/>
    <s v="Presentar, aprobar y articular el Plan de Retornos y Reubicaciones no étnico y étnico, este último atendido a las conclusiones del proceso de concertación que elabore la SAE de la Sec. de Gobierno, conforme a lo señalado en el Artículo 66 del Plan Distrital de Desarrollo. "/>
    <n v="0"/>
    <n v="0.45"/>
    <e v="#DIV/0!"/>
    <e v="#DIV/0!"/>
    <n v="1"/>
    <n v="1"/>
    <n v="1"/>
    <n v="200000000"/>
    <n v="352879000"/>
    <n v="315779528"/>
    <n v="0.89486630828130886"/>
    <n v="354366208"/>
    <n v="354366208"/>
    <n v="1"/>
  </r>
  <r>
    <x v="0"/>
    <s v="Generación de Ingresos"/>
    <x v="3"/>
    <s v="Generación de Ingresos"/>
    <s v="7871. Construcción de Bogotá Región como territorio de paz para las víctimas y la reconciliación."/>
    <s v="Articular, impulsar e implementar según competencia, el 100% de acciones, proyectos y programas en formación, emprendimiento y empleabilidad para la generación de ingresos de los sujetos de reparación individual y colectiva en el Distrito."/>
    <n v="0.1"/>
    <n v="1"/>
    <n v="10"/>
    <n v="1"/>
    <n v="0.1"/>
    <n v="1"/>
    <n v="1"/>
    <n v="708411200"/>
    <n v="193125000"/>
    <n v="144330735"/>
    <n v="0.74734361165048546"/>
    <n v="1958530166"/>
    <n v="1958168757"/>
    <n v="0.9998154692706428"/>
  </r>
  <r>
    <x v="0"/>
    <s v="Reparación Integral"/>
    <x v="2"/>
    <s v="Reparación Colectiva"/>
    <s v="7871. Construcción de Bogotá Región como territorio de paz para las víctimas y la reconciliación."/>
    <s v="Diseñar e implementar una ruta de fortalecimiento de la reparación integral distrital de los sujetos colectivos étnicos y no étnicos presentes en el distrito conforme a las competencias del ente territorial y de acuerdo a lo establecido en el acto legislativo 001 de 2017 y  la Ley 1448 de 2011. "/>
    <n v="1"/>
    <n v="0.45"/>
    <n v="0.45"/>
    <n v="0.45"/>
    <n v="1"/>
    <n v="1"/>
    <n v="1"/>
    <n v="148666500"/>
    <n v="1212299000"/>
    <n v="172797830"/>
    <n v="0.14253730309106913"/>
    <n v="1087991462"/>
    <n v="1082995000"/>
    <n v="0.99540762756463619"/>
  </r>
  <r>
    <x v="0"/>
    <s v="Información"/>
    <x v="4"/>
    <s v="Acompañamiento Psicosial"/>
    <s v="7871. Construcción de Bogotá Región como territorio de paz para las víctimas y la reconciliación."/>
    <s v="Crear e implementar una estrategia de acompañamiento psicosocial transversal a las medidas de asistencia, atención y reparación integral que incluya un componente de trámite emocional teniendo como principio orientador los enfoques diferenciales y de género. "/>
    <n v="1"/>
    <n v="0.47"/>
    <n v="0.47"/>
    <n v="0.47"/>
    <n v="1"/>
    <n v="1"/>
    <n v="1"/>
    <n v="242200000"/>
    <n v="110979000"/>
    <n v="102226740"/>
    <n v="0.92113589057389234"/>
    <n v="129441195"/>
    <n v="129441195"/>
    <n v="1"/>
  </r>
  <r>
    <x v="0"/>
    <s v="Información"/>
    <x v="4"/>
    <s v="Orientación"/>
    <s v="7871. Construcción de Bogotá Región como territorio de paz para las víctimas y la reconciliación."/>
    <s v="Efectuar 10 convenios interadministrativos con las entidades distritales que hacen presencia en CLAV y/o entidades del SDARIV a través de los cualés se estructuren, implementen y divulgen de manera presencial y virtual las rutas de acceso a la oferta institucional de la entidad en materia de asistencia, atención y reparación integral a víctimas,  promoviendo la accesibilidad, incorporación de enfoques diferenciales y dignificación de la atención."/>
    <n v="0"/>
    <n v="0"/>
    <e v="#DIV/0!"/>
    <e v="#DIV/0!"/>
    <n v="1"/>
    <n v="1"/>
    <n v="1"/>
    <n v="0"/>
    <n v="0"/>
    <n v="0"/>
    <e v="#DIV/0!"/>
    <n v="1679716777"/>
    <n v="1679716777"/>
    <n v="1"/>
  </r>
  <r>
    <x v="0"/>
    <s v="Subsistencia Mínima"/>
    <x v="3"/>
    <s v="Ayuda Humanitaria Inmediata"/>
    <s v="7871. Construcción de Bogotá Región como territorio de paz para las víctimas y la reconciliación."/>
    <s v="Otorgar el 100% de medidas de ayuda humanitaria inmediata en el distrito capital, conforme a los requisitos establecidos  por la legislación vigente."/>
    <n v="1"/>
    <n v="1"/>
    <n v="1"/>
    <n v="1"/>
    <n v="1"/>
    <n v="1"/>
    <n v="1"/>
    <n v="7000000000"/>
    <n v="7131140787"/>
    <n v="3576121594"/>
    <n v="0.5014795950346731"/>
    <n v="4254291359"/>
    <n v="4173853991"/>
    <n v="0.98109265181618699"/>
  </r>
  <r>
    <x v="0"/>
    <s v="Vida, Integridad, Libertad y Seguridad"/>
    <x v="5"/>
    <s v="Prevención Temprana y Garantías de No Repetición"/>
    <s v="7871. Construcción de Bogotá Región como territorio de paz para las víctimas y la reconciliación."/>
    <s v=" Gestionar la identificación participativa de riesgos y sus efectos diferenciados, en espacios y con  organizaciones formales y no formales de víctimas, así como a través de la articulación con diferentes entidades y organizaciones que tienen a cargo el desarrollo de acciones en materia de prevención, para la incorporación y el  fortalecimiento de herramientas de prevención temprana y de rutas de prevención urgente y de protección frente a conductas vulneratorias de derechos, en diferentes instrumentos con los que cuentan el Distrito y las localidades de la ciudad, entre ellos, el Plan de Contingencia,el  Plan Integral de Prevención, el Plan de Retornos y Reubicaciones,  Plan de Acción para el C oncepto de Seguridad del Distrito, Plan de Acción de la Mesa de Prevención del Reclutamiento, Uso y Utilización de NNA, entre otros."/>
    <n v="1"/>
    <n v="0.375"/>
    <n v="0.375"/>
    <n v="0.375"/>
    <n v="1"/>
    <n v="1"/>
    <n v="1"/>
    <n v="154737500"/>
    <n v="203942000"/>
    <n v="193611250"/>
    <n v="0.949344666620902"/>
    <n v="232333500"/>
    <n v="232333500"/>
    <n v="1"/>
  </r>
  <r>
    <x v="0"/>
    <s v="Vida, Integridad, Libertad y Seguridad"/>
    <x v="5"/>
    <s v="Prevención Urgente"/>
    <s v="7871. Construcción de Bogotá Región como territorio de paz para las víctimas y la reconciliación."/>
    <s v="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
    <n v="1"/>
    <n v="0.3"/>
    <n v="0.3"/>
    <n v="0.3"/>
    <n v="1"/>
    <n v="1"/>
    <n v="1"/>
    <n v="154737500"/>
    <n v="105533000"/>
    <n v="85576173"/>
    <n v="0.81089491438696903"/>
    <n v="101839518"/>
    <n v="101839518"/>
    <n v="1"/>
  </r>
  <r>
    <x v="0"/>
    <s v="Transversal"/>
    <x v="1"/>
    <s v="Participación  "/>
    <s v="7871. Construcción de Bogotá Región como territorio de paz para las víctimas y la reconciliación."/>
    <s v="Apoyar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
    <n v="1"/>
    <n v="0.61899999999999999"/>
    <n v="0.61899999999999999"/>
    <n v="0.61899999999999999"/>
    <n v="1"/>
    <n v="1"/>
    <n v="1"/>
    <n v="287561250"/>
    <n v="295844000"/>
    <n v="284608515"/>
    <n v="0.96202226511269451"/>
    <n v="352971775"/>
    <n v="352971775"/>
    <n v="1"/>
  </r>
  <r>
    <x v="0"/>
    <s v="Transversal"/>
    <x v="1"/>
    <s v="Participación  "/>
    <s v="7871. Construcción de Bogotá Región como territorio de paz para las víctimas y la reconciliación."/>
    <s v="Fortalecer espacios de capacitación y procesos de formación a las mesas de participación efectiva y organizaciones formales y no formales, promoviendo nuevos liderazgos y el reconocimiento de los enfoques diferenciales en la consolidación de la Política Pública de Víctimas. "/>
    <n v="1"/>
    <n v="0.5"/>
    <n v="0.5"/>
    <n v="0.5"/>
    <n v="1"/>
    <n v="1"/>
    <n v="1"/>
    <n v="82939750"/>
    <n v="74657000"/>
    <n v="61181155"/>
    <n v="0.81949656428734075"/>
    <n v="75121165"/>
    <n v="75121165"/>
    <n v="1"/>
  </r>
  <r>
    <x v="0"/>
    <s v="Verdad y Paz"/>
    <x v="0"/>
    <s v="Reconciliación"/>
    <s v="7871. Construcción de Bogotá Región como territorio de paz para las víctimas y la reconciliación."/>
    <s v="Realizar acciones para la dignificación de las víctimas del conflicto armado, la difusión de la verdad histórica y la participación incidente de las víctimas como parte de la estrategia de reconciliación para la construcción de paz, tejido social y ciudadanía de Bogotá - Región."/>
    <n v="1"/>
    <n v="0.1933"/>
    <n v="0.1933"/>
    <n v="0.1933"/>
    <n v="1"/>
    <n v="1"/>
    <n v="1"/>
    <n v="687896550"/>
    <n v="3392457000"/>
    <n v="1737410472"/>
    <n v="0.51213927604682974"/>
    <n v="3061033688"/>
    <n v="3039152519"/>
    <n v="0.99285170591693273"/>
  </r>
  <r>
    <x v="0"/>
    <s v="Transversal"/>
    <x v="1"/>
    <s v="Fortalecimiento Institucional"/>
    <s v="7871. Construcción de Bogotá Región como territorio de paz para las víctimas y la reconciliación."/>
    <s v="Realizar acciones de coordinación y articulación interinstitucional para facilitar el acceso  y la participación de las víctimas del conflicto armado en el Sistema Integral de Verdad, Justicia, Reparación y No Repetición (SIVJRNR) en Bogotá- Región"/>
    <n v="1"/>
    <n v="1"/>
    <n v="1"/>
    <n v="1"/>
    <n v="1"/>
    <n v="1"/>
    <n v="1"/>
    <n v="393591425"/>
    <n v="355812000"/>
    <n v="233753315"/>
    <n v="0.65695736793587622"/>
    <n v="227209248"/>
    <n v="221671973"/>
    <n v="0.97562918301635326"/>
  </r>
  <r>
    <x v="0"/>
    <s v="Reparación Integral"/>
    <x v="2"/>
    <s v="Satisfacción"/>
    <s v="7871. Construcción de Bogotá Región como territorio de paz para las víctimas y la reconciliación."/>
    <s v="Realizar acciones, materiales y simbólicas, con enfoque reparador, que visibilicen y dignifiquen a las víctimas del conflicto armado en sus entornos territoriales, en el marco de los Programas de Desarrollo con Enfoque Territorial (PDET) en Bogotá- región"/>
    <n v="0.05"/>
    <n v="4.1000000000000002E-2"/>
    <n v="0.82"/>
    <n v="0.82"/>
    <n v="0.1"/>
    <n v="2"/>
    <n v="1"/>
    <n v="338994003"/>
    <n v="1377533000"/>
    <n v="1250490013"/>
    <n v="0.90777499558994235"/>
    <n v="1333761153"/>
    <n v="1333761153"/>
    <n v="1"/>
  </r>
  <r>
    <x v="0"/>
    <s v="Transversal"/>
    <x v="1"/>
    <s v="Fortalecimiento Institucional"/>
    <s v="7871. Construcción de Bogotá Región como territorio de paz para las víctimas y la reconciliación."/>
    <s v="Formular, actualizar y hacer seguimiento al 100 % del Plan de Acción Distrital de víctimas, paz y reconciliación​ "/>
    <n v="1"/>
    <n v="0.28499999999999998"/>
    <n v="0.28499999999999998"/>
    <n v="0.28499999999999998"/>
    <n v="1"/>
    <n v="1"/>
    <n v="1"/>
    <n v="37174000"/>
    <n v="37174000"/>
    <n v="34850025"/>
    <n v="0.93748385968687797"/>
    <n v="34850025"/>
    <n v="34850025"/>
    <n v="1"/>
  </r>
  <r>
    <x v="0"/>
    <s v="Transversal"/>
    <x v="1"/>
    <s v="Fortalecimiento Institucional"/>
    <s v="7871. Construcción de Bogotá Región como territorio de paz para las víctimas y la reconciliación."/>
    <s v="Brindar 100 % de asistencia técnica  para la formulación, implementación, seguimiento y evaluación a la política pública en el Distrito.​"/>
    <n v="1"/>
    <n v="0.5"/>
    <n v="0.5"/>
    <n v="0.5"/>
    <n v="1"/>
    <n v="1"/>
    <n v="1"/>
    <n v="58084000"/>
    <n v="58084000"/>
    <n v="52275038"/>
    <n v="0.89999032435782655"/>
    <n v="52275038"/>
    <n v="52275038"/>
    <n v="1"/>
  </r>
  <r>
    <x v="0"/>
    <s v="Transversal"/>
    <x v="1"/>
    <s v="Sistemas de Información"/>
    <s v="7871. Construcción de Bogotá Región como territorio de paz para las víctimas y la reconciliación."/>
    <s v="Asesorar y difundir 100 % de la gestión del conocimiento en materia de víctimas, paz, reconciliación, e implementación de los acuerdos.​"/>
    <n v="1"/>
    <n v="0.33329999999999999"/>
    <n v="0.33329999999999999"/>
    <n v="0.33329999999999999"/>
    <n v="1"/>
    <n v="3.0003000300030003"/>
    <n v="1"/>
    <n v="286240000"/>
    <n v="286240000"/>
    <n v="246273510"/>
    <n v="0.86037419647847957"/>
    <n v="259439075"/>
    <n v="259439075"/>
    <n v="1"/>
  </r>
  <r>
    <x v="0"/>
    <s v="Transversal"/>
    <x v="1"/>
    <s v="Fortalecimiento Institucional"/>
    <s v="7871. Construcción de Bogotá Región como territorio de paz para las víctimas y la reconciliación."/>
    <s v="Gestionar 100 % de alianzas con entidades públicas y/o privadas y cooperación internacional para hacer de Bogotá un territorio de reconciliación y construcción de memoria, verdad, justicia, reparación y garantía de no repetición​"/>
    <n v="1"/>
    <n v="0.625"/>
    <n v="0.625"/>
    <n v="0.625"/>
    <n v="1"/>
    <n v="1.6"/>
    <n v="1"/>
    <n v="56742000"/>
    <n v="56742000"/>
    <n v="45175958"/>
    <n v="0.79616435797116769"/>
    <n v="45175958"/>
    <n v="45175958"/>
    <n v="1"/>
  </r>
  <r>
    <x v="0"/>
    <s v="Transversal"/>
    <x v="1"/>
    <s v="Fortalecimiento Institucional"/>
    <s v="7871. Construcción de Bogotá Región como territorio de paz para las víctimas y la reconciliación."/>
    <s v="Ejercer 100 %  de la secretaría técnica  del Comité Distrital de Justicia Transicional, los Comités Locales de Justicia Transicional y sus espacios respectivos.​"/>
    <n v="1"/>
    <n v="1"/>
    <n v="1"/>
    <n v="1"/>
    <n v="1"/>
    <n v="1"/>
    <n v="1"/>
    <n v="119318000"/>
    <n v="119318000"/>
    <n v="66731345"/>
    <n v="0.55927307698754591"/>
    <n v="88415805"/>
    <n v="88415805"/>
    <n v="1"/>
  </r>
  <r>
    <x v="1"/>
    <s v="Vivienda"/>
    <x v="3"/>
    <s v="Vivienda"/>
    <s v="7698. Traslado de hogares localizados en zonas de Alto Riesgo No mitigable o los ordenados mediante sentencias judiciales o actos administrativos"/>
    <s v="Beneficiar familias víctimas del conflicto armado de estratos 1 y 2, ubicadas en zonas de alto riesgo no mitigable , con instrumentos financieros para que accedan a una solución de vivienda definitiva."/>
    <s v="Por Demanda"/>
    <n v="0"/>
    <s v="(Por demanda)"/>
    <n v="0"/>
    <n v="3"/>
    <s v="(Por demanda)"/>
    <n v="1"/>
    <n v="1030000000"/>
    <n v="439000000"/>
    <n v="0"/>
    <n v="0"/>
    <n v="438900000"/>
    <n v="184338630"/>
    <n v="0.42000143540669854"/>
  </r>
  <r>
    <x v="1"/>
    <s v="Vivienda"/>
    <x v="3"/>
    <s v="Vivienda"/>
    <s v="7698. Traslado de hogares localizados en zonas de Alto Riesgo No mitigable o los ordenados mediante sentencias judiciales o actos administrativos"/>
    <s v="Beneficiar familias víctimas del conflicto armado de estratos 1 y 2, ubicadas en zonas de alto riesgo no mitigable , con ayuda temporal de relocalización transitoria"/>
    <s v="Por Demanda"/>
    <n v="362"/>
    <s v="(Por demanda)"/>
    <n v="1"/>
    <n v="362"/>
    <s v="(Por demanda)"/>
    <n v="1"/>
    <n v="1602000000"/>
    <n v="510000000"/>
    <n v="484330000"/>
    <n v="0.94969999999999999"/>
    <n v="510000000"/>
    <n v="484328076"/>
    <n v="0.94966289411764704"/>
  </r>
  <r>
    <x v="2"/>
    <s v="Verdad y Paz"/>
    <x v="0"/>
    <s v="Difusión y Apropiación Colectiva de la Verdad y la Memoria"/>
    <s v="7600 - Identificación , reconocimiento y valoración de las prácticas artísticas a través del fomento en  Bogotá"/>
    <s v="Fortalecer 17 Iniciativas artistico-culturales con enfoques diferenciales A traves de 1 Estrategia de acompañamiento  que ayude a superar las brechas de acceso y con principio de equidad y en igualdad de oportunidades se desarrolllarán propuestas artístico culturales de las víctimas del conflicto armado interno encaminadas al ejercicio de sus derechos culturales, en el marco del Programa Distrital de Estímulos (PDE). Se construirá un proceso de acompañamiento antes y despues del desarrollo de las propuestas."/>
    <n v="3"/>
    <n v="3"/>
    <n v="1"/>
    <n v="1"/>
    <n v="3"/>
    <n v="1"/>
    <n v="1"/>
    <n v="30000000"/>
    <n v="30000000"/>
    <n v="30000000"/>
    <n v="1"/>
    <n v="30000000"/>
    <n v="30000000"/>
    <n v="1"/>
  </r>
  <r>
    <x v="2"/>
    <s v="Reparación Integral"/>
    <x v="2"/>
    <s v="Satisfacción"/>
    <s v="7619 - Fortalecimien to de procesos integrales de formación artística a lo largo de la vida  Bogotá"/>
    <s v="Formar  por demanda niños, niñas y adolescentes en su realidad familiar de las organizaciones que hacen parte de la Mesa Distrital de víctimas A traves del programa de formación artística CREA, que potencie el ejercicio libre de los derechos culturales de las víctimas del conflicto_x000a_"/>
    <s v="Por Demanda"/>
    <n v="611"/>
    <s v="(Por demanda)"/>
    <n v="1"/>
    <n v="741"/>
    <s v="(Por demanda)"/>
    <n v="1"/>
    <n v="220000000"/>
    <n v="220000000"/>
    <n v="97079955.349999994"/>
    <n v="0.44127252431818181"/>
    <n v="220000000"/>
    <n v="161740973.66832918"/>
    <n v="0.73518624394695087"/>
  </r>
  <r>
    <x v="2"/>
    <s v="Verdad y Paz"/>
    <x v="0"/>
    <s v="Difusión y Apropiación Colectiva de la Verdad y la Memoria"/>
    <s v="7571 - Reconciliación, arte y memoria sin fronteras en Bogotá"/>
    <s v="Desarrollar  6 Acciones anuales de armonización y reconstrucción de memoria social para que las victimas del conflicto puedan relatar sus historias y lograr el reconocimiento público de las víctimas a través de la implementación de la estrategia de cinemateca rodante_x000a_"/>
    <n v="1"/>
    <n v="0.8"/>
    <n v="0.8"/>
    <n v="0.8"/>
    <n v="1"/>
    <n v="1"/>
    <n v="1"/>
    <n v="50000000"/>
    <n v="50000000"/>
    <n v="40000000"/>
    <n v="0.8"/>
    <n v="50000000"/>
    <n v="40000000"/>
    <n v="0.8"/>
  </r>
  <r>
    <x v="3"/>
    <s v="Subsistencia Mínima"/>
    <x v="3"/>
    <s v="Subsistencia Mínima"/>
    <s v="7720 Protección Integral a Niñez, Adolescencia y Juventud en Situación de Vida en Calle, en Riesgo de Habitarla o en Condiciones de Fragilidad Social Bogotá"/>
    <s v="Atender anualmente la totalidad de niñas, niños o adolescentes víctimas del conflicto armado,acorde con la identificación anual,  en situación de calle o en riesgo de calle, vinculados al modelo pedagógico de restablecimiento de derechos."/>
    <n v="50"/>
    <n v="203"/>
    <n v="4.0599999999999996"/>
    <n v="1"/>
    <n v="262"/>
    <n v="5.24"/>
    <n v="1"/>
    <n v="458000000"/>
    <n v="458000000"/>
    <n v="0"/>
    <n v="0"/>
    <n v="462000000"/>
    <n v="461605583"/>
    <n v="0.99914628354978352"/>
  </r>
  <r>
    <x v="3"/>
    <s v="Subsistencia Mínima"/>
    <x v="3"/>
    <s v="Subsistencia Mínima"/>
    <s v="7720 Protección Integral a Niñez, Adolescencia y Juventud en Situación de Vida en Calle, en Riesgo de Habitarla o en Condiciones de Fragilidad Social Bogotá"/>
    <s v="Atender la totalidad de jóvenes víctimas del conflicto armado, acorde con la identificación anual, que estén en situación de calle o en riesgo de calle, al modelo pedagógico de restablecimiento de derechos."/>
    <n v="150"/>
    <n v="469"/>
    <n v="3.1266666666666665"/>
    <n v="1"/>
    <n v="685"/>
    <n v="4.5666666666666664"/>
    <n v="1"/>
    <n v="1362000000"/>
    <n v="1362000000"/>
    <n v="16127654"/>
    <n v="1.1841155653450808E-2"/>
    <n v="1466000000"/>
    <n v="1465576307"/>
    <n v="0.9997109870395634"/>
  </r>
  <r>
    <x v="3"/>
    <s v="Subsistencia Mínima"/>
    <x v="3"/>
    <s v="Subsistencia Mínima"/>
    <s v="7720 Protección Integral a Niñez, Adolescencia y Juventud en Situación de Vida en Calle, en Riesgo de Habitarla o en Condiciones de Fragilidad Social Bogotá"/>
    <s v="Atender la totalidad de niños, niñas y adolescentes víctimas del conflicto, acorde con la identificación anual, que estén en riesgo o víctimas de explotación sexual comercial - ESCNNA, a través del modelo pedagógico de restablecimiento de derechos."/>
    <n v="14"/>
    <n v="26"/>
    <n v="1.8571428571428572"/>
    <n v="1"/>
    <n v="26"/>
    <n v="1.8571428571428572"/>
    <n v="1"/>
    <n v="37500000"/>
    <n v="37500000"/>
    <n v="0"/>
    <n v="0"/>
    <n v="82000000"/>
    <n v="79961879"/>
    <n v="0.97514486585365856"/>
  </r>
  <r>
    <x v="3"/>
    <s v="Subsistencia Mínima"/>
    <x v="3"/>
    <s v="Subsistencia Mínima"/>
    <s v="7720 Protección Integral a Niñez, Adolescencia y Juventud en Situación de Vida en Calle, en Riesgo de Habitarla o en Condiciones de Fragilidad Social Bogotá"/>
    <s v="Atender la totalidad de niñas, niños y adolescentes víctimas del conflicto, acorde con la identificación anual, que estén en riesgo o en conflicto con la ley, a través del modelo pedagógico preventivo de restablecimiento de derechos."/>
    <n v="10"/>
    <n v="51"/>
    <n v="5.0999999999999996"/>
    <n v="1"/>
    <n v="51"/>
    <n v="5.0999999999999996"/>
    <n v="1"/>
    <n v="26000000"/>
    <n v="26000000"/>
    <n v="0"/>
    <n v="0"/>
    <n v="140750000"/>
    <n v="138885083"/>
    <n v="0.98675014564831265"/>
  </r>
  <r>
    <x v="3"/>
    <s v="Generación de Ingresos"/>
    <x v="3"/>
    <s v="Generación de ingresos "/>
    <s v="7726 Desarrollo Capacidades y Ampliación de Oportunidades de Jóvenes para su Inclusión Social y Productiva Bogotá"/>
    <s v="Vincular según la oferta jóvenes víctimas del conflicto armado, que son parte del modelo pedagógico de restablecimiento de derechos y acorde a la identificación anual, a la estrategia de empoderamiento de competencias laborales, en el marco del reconocimiento de estímulos de corresponsabilidad (estímulos monetarios)."/>
    <n v="230"/>
    <n v="202"/>
    <n v="0.87826086956521743"/>
    <n v="0.87826086956521743"/>
    <n v="251"/>
    <n v="1.0913043478260869"/>
    <n v="1"/>
    <n v="696500000"/>
    <n v="696500000"/>
    <n v="0"/>
    <n v="0"/>
    <n v="429250000"/>
    <n v="428797068"/>
    <n v="0.99894482935352358"/>
  </r>
  <r>
    <x v="3"/>
    <s v="Transversal"/>
    <x v="1"/>
    <s v="Fortalecimiento Institucional"/>
    <s v="7727 Fortalecimiento de la Infraestructura Física, TIC y de la Gestión Institucional del IDIPRON Bogotá"/>
    <s v="Desarrollar la totalidad de jornadas de formación acordadas entre IDIPRON y ACDVPR para capacitar  a los equipos de trabajo en la atención integral a la población víctima del conflicto armado."/>
    <s v="Por demanda "/>
    <n v="6"/>
    <s v="(Por demanda)"/>
    <n v="1"/>
    <n v="6"/>
    <s v="(Por demanda)"/>
    <n v="1"/>
    <s v="No aplica"/>
    <s v="No aplica"/>
    <s v="No aplica"/>
    <s v="No aplica"/>
    <s v="No aplica"/>
    <s v="No aplica"/>
    <s v="No aplica"/>
  </r>
  <r>
    <x v="4"/>
    <s v="Transversal"/>
    <x v="1"/>
    <s v="Participación"/>
    <s v="7687- Fortalecimiento  a las organizaciones sociales y comunitarias para una participación ciudadana informada e incidente con enfoque diferencial en el Distrito Capital  Bogotá"/>
    <s v="Fortalecer 20  organizaciones de personas víctimas del conflicto armado, en espacios y procesos de participación."/>
    <n v="2"/>
    <n v="3"/>
    <n v="1.5"/>
    <n v="1"/>
    <n v="5"/>
    <n v="2.5"/>
    <n v="1"/>
    <n v="71900000"/>
    <n v="71900000"/>
    <n v="59000000"/>
    <n v="0.8205841446453408"/>
    <n v="82892000"/>
    <n v="82892000"/>
    <n v="1"/>
  </r>
  <r>
    <x v="4"/>
    <s v="Transversal"/>
    <x v="1"/>
    <s v="Participación"/>
    <s v="7687- Fortalecimiento  a las organizaciones sociales y comunitarias para una participación ciudadana informada e incidente con enfoque diferencial en el Distrito Capital  Bogotá"/>
    <s v="Implementar acciones bajo la campaña cultura para la paz en espacios o escenarios de participación de víctimas."/>
    <n v="0.2"/>
    <n v="0.7"/>
    <n v="3.4999999999999996"/>
    <n v="1"/>
    <n v="0.2"/>
    <n v="1"/>
    <n v="1"/>
    <n v="8000000"/>
    <n v="8000000"/>
    <n v="6280000"/>
    <n v="0.78500000000000003"/>
    <n v="8000000"/>
    <n v="8000000"/>
    <n v="1"/>
  </r>
  <r>
    <x v="4"/>
    <s v="Transversal"/>
    <x v="1"/>
    <s v="Participación"/>
    <s v="7688- Fortalecimiento de las capacidades democráticas de la ciudadanía para la participación incidente y la gobernanza, con enfoque de innovación_x000a_social, en Bogotá. Bogotá"/>
    <s v="Formar líderes o personas víctimas del conflicto que solicitan los ciclos de formación de Gerencia Escuela del IDPAC. "/>
    <s v="Por Demanda"/>
    <n v="802"/>
    <s v="(Por demanda)"/>
    <n v="1"/>
    <n v="802"/>
    <s v="(Por demanda)"/>
    <n v="1"/>
    <n v="73920000"/>
    <n v="83408000"/>
    <n v="83408000"/>
    <n v="1"/>
    <n v="83408000"/>
    <n v="83408000"/>
    <n v="1"/>
  </r>
  <r>
    <x v="4"/>
    <s v="Reparación Integral"/>
    <x v="2"/>
    <s v="Reparación Colectiva"/>
    <s v="7687- Fortalecimiento  a las organizaciones sociales y comunitarias para una participación ciudadana informada e incidente con enfoque diferencial en el Distrito Capital  Bogotá"/>
    <s v="Fortalecer la organización sujeto de Reparación Colectiva - Afromupaz de acuerdo con la estrategia de fortalecimiento del IDPAC"/>
    <n v="0.2"/>
    <n v="0"/>
    <n v="0"/>
    <n v="0"/>
    <n v="0.2"/>
    <n v="1"/>
    <n v="1"/>
    <s v="NA"/>
    <s v=" NA "/>
    <s v=" NA "/>
    <s v=" NA "/>
    <s v="NA"/>
    <s v="NA"/>
    <s v="NA"/>
  </r>
  <r>
    <x v="4"/>
    <s v="Transversal"/>
    <x v="1"/>
    <s v="Participación"/>
    <s v="7685 - Modernización del modelo de la gestión y tecnológico de las Organizaciones Comunales y de Propiedad Horizontal para el ejercicio de la_x000a_democracia activa digital en el Siglo XXI. Bogotá"/>
    <s v="Acompañar en términos de propiedad horizontal los Proyectos de viviendas de interes Prioritaria y/o Social en conjunto con Alta Consejería para las Víctimas"/>
    <s v="Por Demanda"/>
    <n v="0"/>
    <s v="(Por demanda)"/>
    <n v="0"/>
    <n v="20"/>
    <s v="(Por demanda)"/>
    <n v="1"/>
    <s v="NA"/>
    <s v=" NA "/>
    <s v=" NA "/>
    <e v="#VALUE!"/>
    <s v="NA"/>
    <s v="NA"/>
    <s v="NA"/>
  </r>
  <r>
    <x v="5"/>
    <s v="Reparación Integral"/>
    <x v="2"/>
    <s v="Satisfacción"/>
    <s v="7854- Formación de niños, niñas, adolescentes y jóvenes, en las disciplinas deportivas priorizadas, en el marco de la jornada escolar complementaria en Bogotá"/>
    <s v="Atender 4472 niños, niñas, adolescentes y jóvenes víctimas del conflicto armado en los procesos de formación integral a través del deporte en  Instituciones Educativas Distritales"/>
    <n v="894"/>
    <n v="818"/>
    <n v="0.91498881431767343"/>
    <n v="0.91498881431767343"/>
    <n v="1013"/>
    <n v="1.1331096196868009"/>
    <n v="1"/>
    <n v="323660000"/>
    <n v="323660000"/>
    <n v="98425183"/>
    <n v="0.30410054687017241"/>
    <n v="192746145"/>
    <n v="190998195"/>
    <n v="0.99093133613645035"/>
  </r>
  <r>
    <x v="6"/>
    <s v="Generación de Ingresos"/>
    <x v="3"/>
    <s v="Generación de ingresos "/>
    <s v="7722. Fortalecimiento inclusión productiva de emprendimientos por subsistencia "/>
    <s v="Promover 250 mecanismos para el fortalecimiento de los emprendimientos de subsistencia  a la población víctima del conflicto armado del sector informal, por medio de asesoría técnica y empresarial; acompañamiento psicosocial; formación e inclusión financiera; y el fomento de espacios y canales para la comercialización."/>
    <n v="30"/>
    <n v="0"/>
    <n v="0"/>
    <n v="0"/>
    <n v="41"/>
    <n v="1.3666666666666667"/>
    <n v="1"/>
    <n v="155625000"/>
    <n v="155625000"/>
    <n v="0"/>
    <n v="0"/>
    <n v="155625000"/>
    <n v="154980000"/>
    <n v="0.99585542168674701"/>
  </r>
  <r>
    <x v="6"/>
    <s v="Generación de Ingresos"/>
    <x v="3"/>
    <s v="Generación de ingresos "/>
    <s v="7773. Fortalecimiento oferta de alternativas económicas en el espacio público en Bogotá"/>
    <s v="Brindar  350  alternativas comerciales transitorias para la generacion de ingresos a víctimas del conflicto armado vendedores informales que ocupan el espacio publico"/>
    <n v="43"/>
    <n v="0"/>
    <n v="0"/>
    <n v="0"/>
    <n v="33"/>
    <n v="0.76744186046511631"/>
    <n v="0.76744186046511631"/>
    <n v="126000000"/>
    <n v="126000000"/>
    <n v="0"/>
    <n v="0"/>
    <n v="126000000"/>
    <n v="92400000"/>
    <n v="0.73333333333333328"/>
  </r>
  <r>
    <x v="6"/>
    <s v="Generación de Ingresos"/>
    <x v="3"/>
    <s v="Generación de ingresos "/>
    <s v="7773. Fortalecimiento oferta de alternativas económicas en el espacio público en Bogotá_x000a__x000a_7772. Implementación de estrategias de organización de zonas de uso y aprovechamiento económico del espacio público en Bogotá"/>
    <s v="Vincular a 320 personas a programas de formación y capacitacion orientados a la productividad laboral,  a víctimas del conflicto armado vendedores informales, de acuerdo a las necesidades del mercado de Bogotá. "/>
    <n v="40"/>
    <n v="3"/>
    <n v="7.4999999999999997E-2"/>
    <n v="7.4999999999999997E-2"/>
    <n v="41"/>
    <n v="1.0249999999999999"/>
    <n v="1"/>
    <n v="42000000"/>
    <n v="42000000"/>
    <n v="3150000"/>
    <n v="7.4999999999999997E-2"/>
    <n v="42000000"/>
    <n v="38950000"/>
    <n v="0.92738095238095242"/>
  </r>
  <r>
    <x v="7"/>
    <s v="Reparación Integral"/>
    <x v="2"/>
    <s v="Satisfacción"/>
    <s v="Formaciòn musical vamos a la Filarmònica"/>
    <s v="Vincular 580 niños, niñas y adolescentes atendidos en el periodo"/>
    <n v="73"/>
    <n v="632"/>
    <n v="8.6575342465753433"/>
    <n v="1"/>
    <n v="641"/>
    <n v="8.7808219178082183"/>
    <n v="1"/>
    <n v="229285700.75"/>
    <n v="133975395"/>
    <n v="133975395"/>
    <n v="1"/>
    <n v="263678556"/>
    <n v="263570294"/>
    <n v="0.99958941674422697"/>
  </r>
  <r>
    <x v="7"/>
    <s v="Reparación Integral"/>
    <x v="2"/>
    <s v="Satisfacción"/>
    <s v="Bogotà ciudad Filarmònica "/>
    <s v="Apoyar 400 personas beneficiadas por la actividad cultural"/>
    <n v="50"/>
    <n v="0"/>
    <n v="0"/>
    <n v="0"/>
    <n v="1000"/>
    <n v="20"/>
    <n v="1"/>
    <n v="11896544.270736"/>
    <n v="11896544"/>
    <n v="0"/>
    <n v="0"/>
    <n v="38820000"/>
    <n v="38818762"/>
    <n v="0.99996810922205048"/>
  </r>
  <r>
    <x v="8"/>
    <s v="Reparación Integral"/>
    <x v="2"/>
    <s v="Satisfacción"/>
    <s v="7610_x000a_Transformación social y cultural de entornos y territorios para la construcción de paz en Bogotá"/>
    <s v="Realizar en 10 localidades  procesos de intervención  para la transformación de espacios identificados desde la mirada social y cultural"/>
    <n v="5"/>
    <n v="3"/>
    <n v="0.6"/>
    <n v="0.6"/>
    <n v="5"/>
    <n v="1"/>
    <n v="1"/>
    <n v="654994778"/>
    <n v="655143045"/>
    <n v="516818080"/>
    <n v="0.78886295740192125"/>
    <n v="655143045"/>
    <n v="603251039"/>
    <n v="0.92079286135137095"/>
  </r>
  <r>
    <x v="8"/>
    <s v="Reparación Integral"/>
    <x v="2"/>
    <s v="Satisfacción"/>
    <s v="7648_x000a_Fortalecimiento estratégico de la gestión cultural territorial, poblacional y la participación incidente"/>
    <s v="Otorgar  tres estímulos anuales a agentes culturales, artísticos, patrimoniales víctimas del conflicto armado, para fortalecer la reconstrucción de su tejido social, así como promover la participación de las comunidades a favor de la construcción de la paz desde los territorios."/>
    <n v="3"/>
    <n v="3"/>
    <n v="1"/>
    <n v="1"/>
    <n v="3"/>
    <n v="1"/>
    <n v="1"/>
    <n v="51000000"/>
    <n v="51000000"/>
    <n v="51000000"/>
    <n v="1"/>
    <n v="51000000"/>
    <n v="51000000"/>
    <n v="1"/>
  </r>
  <r>
    <x v="8"/>
    <s v="Reparación Integral"/>
    <x v="2"/>
    <s v="Reparación Colectiva"/>
    <s v="7648_x000a_Fortalecimiento estratégico de la gestión cultural territorial, poblacional y la participación incidente"/>
    <s v="Implementar y fortalecer  el 100% de las acciones relacionadas con el componente cultural de los planes integrales de reparación colectiva PIRC, así como con las organizaciones de los sujetos de reparación colectiva y espacios de concertación priorizados"/>
    <n v="1"/>
    <n v="0"/>
    <n v="0"/>
    <n v="0"/>
    <n v="100"/>
    <n v="100"/>
    <n v="1"/>
    <n v="50400000"/>
    <n v="50400000"/>
    <n v="50400000"/>
    <n v="1"/>
    <n v="50400000"/>
    <n v="50400000"/>
    <n v="1"/>
  </r>
  <r>
    <x v="9"/>
    <s v="Generación de Ingresos"/>
    <x v="3"/>
    <s v="Generación de ingresos "/>
    <s v="Proeyecto de Inversión 7837_x000a_Fortalecimiento en emprendimiento y desarrollo empresarial, para aumentar la capacidad productiva y economica de Bogotá."/>
    <s v="Formar 200 personas victimas del conficto armado en temas  administrativos y financieros a través de talleres, con el fin de promover el fortalecimiento empresarial de las unidades productivas del Distrito Capital y de la población."/>
    <n v="30"/>
    <n v="34"/>
    <n v="1.1333333333333333"/>
    <n v="1"/>
    <n v="90"/>
    <n v="3"/>
    <n v="1"/>
    <n v="32000000"/>
    <n v="16000000"/>
    <n v="18900000"/>
    <n v="1.1812499999999999"/>
    <n v="39310000"/>
    <n v="39310000"/>
    <n v="1"/>
  </r>
  <r>
    <x v="9"/>
    <s v="Generación de Ingresos"/>
    <x v="3"/>
    <s v="Generación de ingresos "/>
    <s v="Proyecto de Inversión 7837 “FORTALECIMIENTO EN EMPRENDIMIENTO Y DESARROLLO EMPRESARIAL, PARA AUMENTAR LA CAPACIDAD PRODUCTIVA Y ECONÓMICA DE BOGOTÁ” "/>
    <s v="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
    <s v="Por Demanda"/>
    <n v="14"/>
    <s v="(Por demanda)"/>
    <n v="1"/>
    <n v="5"/>
    <s v="(Por demanda)"/>
    <n v="1"/>
    <n v="10000000"/>
    <n v="15000000"/>
    <n v="89999999"/>
    <n v="5.9999999333333331"/>
    <n v="14000000"/>
    <n v="14000000"/>
    <n v="1"/>
  </r>
  <r>
    <x v="9"/>
    <s v="Generación de Ingresos"/>
    <x v="3"/>
    <s v="Generación de ingresos "/>
    <s v="7863 - Mejoramiento del empleo incluyente y pertinente en  Bogotá"/>
    <s v="Formar 1000 buscadores de empleo víctimas del conflicto armado en competencias laborales (blandas y/o transversales) desde la Agencia de Gestión y Colocación de Empleo del Distrito"/>
    <n v="125"/>
    <n v="12"/>
    <n v="9.6000000000000002E-2"/>
    <n v="9.6000000000000002E-2"/>
    <n v="43"/>
    <n v="0.34399999999999997"/>
    <n v="0.34399999999999997"/>
    <n v="24500000"/>
    <n v="24500000"/>
    <n v="24500000"/>
    <n v="1"/>
    <n v="28500000"/>
    <n v="28500000"/>
    <n v="1"/>
  </r>
  <r>
    <x v="9"/>
    <s v="Generación de Ingresos"/>
    <x v="3"/>
    <s v="Generación de ingresos "/>
    <s v="7863 - Mejoramiento del empleo incluyente y pertinente en  Bogotá"/>
    <s v="Incorporar 1800 personas víctimas del conflicto armado a la ruta de empleo de la Agencia de Gestión y Colocación del Distrito, para que puedan acceder a servicios para la mitigación de barreras de empleabilidad y a oportunidades laborales pertinentes"/>
    <n v="100"/>
    <n v="42"/>
    <n v="0.42"/>
    <n v="0.42"/>
    <n v="135"/>
    <n v="1.35"/>
    <n v="1"/>
    <n v="78400000"/>
    <n v="78400000"/>
    <n v="34630000"/>
    <n v="0.4417091836734694"/>
    <n v="30630000"/>
    <n v="30630000"/>
    <n v="1"/>
  </r>
  <r>
    <x v="9"/>
    <s v="Generación de Ingresos"/>
    <x v="3"/>
    <s v="Generación de ingresos "/>
    <s v="PROYECTO 7837_x000a__x000a_FORTALECIMIENTO DEL CRECIMIENTO EMPRESARIAL EN LOS EMPRENDEDORES Y LAS MIPYMES DE BOGOTÁ_x000a__x000a_"/>
    <s v="Foratalecer  por demanda a emprendedores, empresarios, unidades productiivas y emprendimientos por subsistencia victimas del conflicto armado, en temas  financieros,  digitales  y desarrollo empresarial, a través de programas, proyectos y acciones definidas por la subdirección de emprendimiento y negocios."/>
    <s v="Por Demanda"/>
    <n v="0"/>
    <s v="(Por demanda)"/>
    <n v="0"/>
    <n v="38"/>
    <s v="(Por demanda)"/>
    <n v="1"/>
    <n v="12150000"/>
    <n v="12150000"/>
    <n v="3000000"/>
    <n v="0.24691358024691357"/>
    <n v="89999999"/>
    <n v="89999999"/>
    <n v="1"/>
  </r>
  <r>
    <x v="9"/>
    <s v="Generación de Ingresos"/>
    <x v="3"/>
    <s v="Generación de ingresos "/>
    <s v="7846 Incremento de la sostenibilidad del Sistema de Abastecimiento y Distribución de Alimentos de Bogotá"/>
    <s v="Garantizar espacios  de participacion por demanda a personas victimas del conflicto armado a los mercados campesinos."/>
    <s v="Por Demanda"/>
    <n v="0"/>
    <s v="(Por demanda)"/>
    <n v="0"/>
    <n v="8"/>
    <s v="(Por demanda)"/>
    <n v="1"/>
    <n v="90000000"/>
    <m/>
    <m/>
    <e v="#DIV/0!"/>
    <n v="15000000"/>
    <n v="15000000"/>
    <n v="1"/>
  </r>
  <r>
    <x v="9"/>
    <s v="Generación de Ingresos"/>
    <x v="3"/>
    <s v="Generación de ingresos "/>
    <s v="7846 Incremento de la sostenibilidad del Sistema de Abastecimiento y Distribución de Alimentos de Bogotá"/>
    <s v="Fortalecer por demanda  actores del abastecimiento y distribucion de alimentos víctimas del conflicto armado "/>
    <s v="Por Demanda"/>
    <n v="0"/>
    <s v="(Por demanda)"/>
    <n v="0"/>
    <n v="0"/>
    <s v="(Por demanda)"/>
    <n v="0"/>
    <s v=" $                                   -  "/>
    <m/>
    <m/>
    <e v="#DIV/0!"/>
    <n v="0"/>
    <n v="0"/>
    <e v="#DIV/0!"/>
  </r>
  <r>
    <x v="10"/>
    <s v="Vida, Integridad, Libertad y Seguridad"/>
    <x v="5"/>
    <s v="Prevención temprana "/>
    <s v="Fortalecimiento de la capacidad institucional y de los actores sociales para la garantía, promoción y protección de los derechos humanos en Bogotá"/>
    <s v="implementar 8 procesos pedagogicos para el fortalecimiento de las capacidades de los actores en escenarios de formación (formal o informal)."/>
    <n v="1"/>
    <n v="0"/>
    <n v="0"/>
    <n v="0"/>
    <n v="1"/>
    <n v="1"/>
    <n v="1"/>
    <n v="7875000"/>
    <n v="20000000"/>
    <n v="0"/>
    <n v="0"/>
    <n v="8069420"/>
    <n v="8069420"/>
    <n v="1"/>
  </r>
  <r>
    <x v="10"/>
    <s v="Vida, Integridad, Libertad y Seguridad"/>
    <x v="5"/>
    <s v="Prevención urgente "/>
    <s v="Fortalecimiento de la capacidad institucional y de los actores sociales para la garantía, promoción y protección de los derechos humanos en Bogotá"/>
    <s v=" Atender el 100% de la población victima del conflicto armado pertenecientes a población LGTBI en el marco de la Estrategia de Atención a Víctimas de Violencia(s)"/>
    <s v="100%"/>
    <n v="1"/>
    <n v="1"/>
    <n v="1"/>
    <n v="100"/>
    <n v="100"/>
    <n v="1"/>
    <n v="20000000"/>
    <n v="75571045.681785181"/>
    <n v="75571045.681785181"/>
    <n v="1"/>
    <n v="2639089.87"/>
    <n v="2639090"/>
    <n v="1.0000000492594061"/>
  </r>
  <r>
    <x v="10"/>
    <s v="Vida, Integridad, Libertad y Seguridad"/>
    <x v="5"/>
    <s v="Prevención urgente "/>
    <s v="Fortalecimiento de la capacidad institucional y de los actores sociales para la garantía, promoción y protección de los derechos humanos en Bogotá"/>
    <s v="Atender el 100% casos de personas víctimas del conflicto armado defensoras o defensores de derechos humanos en posible situación de riesgo"/>
    <s v="100%"/>
    <n v="1"/>
    <n v="1"/>
    <n v="1"/>
    <n v="100"/>
    <n v="100"/>
    <n v="1"/>
    <n v="62057612.5"/>
    <n v="20000000"/>
    <n v="5151872.980446795"/>
    <n v="0.25759364902233978"/>
    <n v="190963533.49000001"/>
    <n v="190963533"/>
    <n v="0.99999999743406498"/>
  </r>
  <r>
    <x v="10"/>
    <s v="Vida, Integridad, Libertad y Seguridad"/>
    <x v="5"/>
    <s v="Prevención urgente "/>
    <s v="Fortalecimiento de la capacidad institucional y de los actores sociales para la garantía, promoción y protección de los derechos humanos en Bogotá"/>
    <s v="Atender el 100% casos de personas víctimas del conflicto armado víctimas del delito de trata de personas"/>
    <s v="100%"/>
    <n v="1"/>
    <n v="1"/>
    <n v="1"/>
    <n v="100"/>
    <n v="100"/>
    <n v="1"/>
    <n v="20000000"/>
    <n v="7875000"/>
    <n v="2321340"/>
    <n v="0.29477333333333333"/>
    <n v="9526726.3200000003"/>
    <n v="9526726"/>
    <n v="0.99999996641028732"/>
  </r>
  <r>
    <x v="10"/>
    <s v="Vida, Integridad, Libertad y Seguridad"/>
    <x v="5"/>
    <s v="Prevención temprana "/>
    <s v="Fortalecimiento de la capacidad institucional y de los actores sociales para la garantía, promoción y protección de los derechos humanos en Bogotá"/>
    <s v=" Atender el 100% personas víctimas del conflicto armado pertenecientes a grupos étnicos a través de los servicios brindados en los espacios de atención diferenciada."/>
    <s v="100%"/>
    <n v="1"/>
    <n v="1"/>
    <n v="1"/>
    <n v="100"/>
    <n v="100"/>
    <n v="1"/>
    <n v="58125000"/>
    <n v="58125000"/>
    <n v="24551484"/>
    <n v="0.42239112258064515"/>
    <n v="37799562"/>
    <n v="37799562"/>
    <n v="1"/>
  </r>
  <r>
    <x v="10"/>
    <s v="Vida, Integridad, Libertad y Seguridad"/>
    <x v="5"/>
    <s v="Prevención temprana "/>
    <s v="Fortalecimiento de la capacidad institucional y de los actores sociales para la garantía, promoción y protección de los derechos humanos en Bogotá"/>
    <s v="Formar el 100% de personas víctimas del conflicto armado pertenecientes a grupos étnicos a través del Programa Distrital de Educación en Derechos Humanos para la Paz y la Reconciliación que lo soliciten a través de los espacios de atención diferenciada"/>
    <s v="100%"/>
    <n v="1"/>
    <n v="1"/>
    <n v="1"/>
    <n v="100"/>
    <n v="100"/>
    <n v="1"/>
    <n v="7968149"/>
    <n v="7968149"/>
    <n v="4785201.7038797066"/>
    <n v="0.60054119267595352"/>
    <n v="7749930.3600000003"/>
    <n v="7749930"/>
    <n v="0.99999995354796967"/>
  </r>
  <r>
    <x v="10"/>
    <s v="Transversal"/>
    <x v="1"/>
    <s v="Participación  "/>
    <s v="Fortalecimiento de la capacidad institucional y de los actores sociales para la garantía, promoción y protección de los derechos humanos en Bogotá"/>
    <s v="Concertar entre las comunidades étnicas víctimas y los sectores de la administración distrital, acciones que hagan parte de los Planes Integrales de Acciones Afirmativas y del Plan de Acción Distrital producto de la reformulación de las políticas públicas étnicas e implementar el 100% de las acciones concertadas. Lo anterior, con el acompañamiento de la ACDVPR"/>
    <n v="0.15"/>
    <n v="0.15"/>
    <n v="1"/>
    <n v="1"/>
    <n v="15"/>
    <n v="100"/>
    <n v="1"/>
    <n v="11000000"/>
    <n v="11000000"/>
    <n v="11000000"/>
    <n v="1"/>
    <n v="11000000"/>
    <n v="11000000"/>
    <n v="1"/>
  </r>
  <r>
    <x v="11"/>
    <s v="Vivienda"/>
    <x v="3"/>
    <s v="Vivienda"/>
    <s v="7823. Generación de mecanismos para facilitar el acceso a una solución de vivienda a hogares vulnerables en Bogotá."/>
    <s v="Beneficia 2.000 hogares víctimas del conflicto armado con subsidios para adquisición de vivienda VIS y VIP"/>
    <n v="100.74052183641531"/>
    <n v="40"/>
    <n v="0.39705968631920413"/>
    <n v="0.39705968631920413"/>
    <n v="114"/>
    <n v="1.1316201060097317"/>
    <n v="1"/>
    <n v="1762959132.1372681"/>
    <n v="1762959132.1372681"/>
    <n v="0"/>
    <n v="0"/>
    <n v="1762959132.1400001"/>
    <n v="1471849547"/>
    <n v="0.83487445634282431"/>
  </r>
  <r>
    <x v="12"/>
    <s v="Subsistencia Mínima"/>
    <x v="3"/>
    <s v="Subsistencia Mínima"/>
    <s v="7757 - Implementación de estrategias y servicios integrales para el abordaje del fenómeno de habitabilidad en calle en Bogotá"/>
    <s v="Atender 750 ciudadanos y ciudadanas habitantes de calle y en riesgo de estarlo, víctimas del conflicto armado de 29 años en adelante, mediante la mitigación de riesgos y daños asociados al fenómeno de habitabilidad en Calle "/>
    <n v="750"/>
    <n v="64"/>
    <n v="8.533333333333333E-2"/>
    <n v="8.533333333333333E-2"/>
    <n v="340"/>
    <n v="0.45333333333333331"/>
    <n v="0.45333333333333331"/>
    <n v="1126915946"/>
    <n v="1126915946"/>
    <n v="96163494"/>
    <n v="8.5333333281273849E-2"/>
    <n v="1126915946"/>
    <n v="525894107"/>
    <n v="0.46666666566097204"/>
  </r>
  <r>
    <x v="12"/>
    <s v="Transversal"/>
    <x v="1"/>
    <s v="Fortalecimiento Institucional"/>
    <s v="7757 - Implementación de estrategias y servicios integrales para el abordaje del fenómeno de habitabilidad en calle en Bogotá"/>
    <s v="Diseñar (1) protocolo de atención a ciudadanos y ciudadanas habitantes de calle y en riesgo de estarlo, víctimas del conflicto armado, en las diferentes modalidades de servicio del proyecto "/>
    <n v="100"/>
    <n v="0.06"/>
    <n v="5.9999999999999995E-4"/>
    <n v="5.9999999999999995E-4"/>
    <n v="100"/>
    <n v="1"/>
    <n v="1"/>
    <n v="13368000"/>
    <n v="13368000"/>
    <n v="742667"/>
    <n v="5.5555580490724114E-2"/>
    <n v="13368000"/>
    <n v="13368000"/>
    <n v="1"/>
  </r>
  <r>
    <x v="12"/>
    <s v="Transversal"/>
    <x v="1"/>
    <s v="Fortalecimiento Institucional"/>
    <s v="7757 - Implementación de estrategias y servicios integrales para el abordaje del fenómeno de habitabilidad en calle en Bogotá"/>
    <s v="Cualificar 100 personas del equipo de talento humano de la Subdirección para la Adultez, en atención a víctimas del conflicto armado "/>
    <n v="100"/>
    <n v="0"/>
    <n v="0"/>
    <n v="0"/>
    <n v="100"/>
    <n v="1"/>
    <n v="1"/>
    <n v="8912000"/>
    <n v="8912000"/>
    <n v="742667"/>
    <n v="8.3333370736086182E-2"/>
    <n v="8912000"/>
    <n v="8912000"/>
    <n v="1"/>
  </r>
  <r>
    <x v="12"/>
    <s v="Subsistencia Mínima"/>
    <x v="3"/>
    <s v="Subsistencia Mínima"/>
    <s v="7770 - Compromiso con el envejecimiento activo y una Bogotá cuidadora e incluyente"/>
    <s v="Ofertar 1000 cupos para personas mayores víctimas con ocasión del conflicto armado a través del servicio social de Apoyos Económicos Tipo B Desplazados"/>
    <n v="1000"/>
    <n v="872"/>
    <n v="0.872"/>
    <n v="0.872"/>
    <n v="1000"/>
    <n v="1"/>
    <n v="1"/>
    <n v="776125000"/>
    <n v="776125000"/>
    <n v="562875000"/>
    <n v="0.72523755838299242"/>
    <n v="776125000"/>
    <n v="776125000"/>
    <n v="1"/>
  </r>
  <r>
    <x v="12"/>
    <s v="Subsistencia Mínima"/>
    <x v="3"/>
    <s v="Subsistencia Mínima"/>
    <s v="7770 - Compromiso con el envejecimiento activo y una Bogotá cuidadora e incluyente"/>
    <s v="Atender el 100% de personas mayores víctimas con ocasión del conflicto armado y que sean participantes del servicio social de Apoyos Económicos, proporcionadoles un ingreso económico para mejorar su autonomía y calidad de vida"/>
    <n v="1"/>
    <n v="1"/>
    <n v="1"/>
    <n v="1"/>
    <n v="100"/>
    <n v="100"/>
    <n v="1"/>
    <n v="2281151250"/>
    <n v="2281151250"/>
    <n v="1244886240"/>
    <n v="0.54572718051904712"/>
    <n v="2281151250"/>
    <n v="1663013032"/>
    <n v="0.72902357176009258"/>
  </r>
  <r>
    <x v="12"/>
    <s v="Subsistencia Mínima"/>
    <x v="3"/>
    <s v="Subsistencia Mínima"/>
    <s v="7770 - Compromiso con el envejecimiento activo y una Bogotá cuidadora e incluyente"/>
    <s v="Vincular al 100% de personas mayores víctimas con ocasión del conflicto armado, participantes del servicio social Centro Día, a procesos ocupacionales, desarrollo humano y atención integral"/>
    <n v="1"/>
    <n v="1"/>
    <n v="1"/>
    <n v="1"/>
    <n v="100"/>
    <n v="100"/>
    <n v="1"/>
    <n v="3541216970.666667"/>
    <n v="3541216970.666667"/>
    <n v="46571760"/>
    <n v="1.3151343277119908E-2"/>
    <n v="3541216970"/>
    <n v="174557856"/>
    <n v="4.9293182959077482E-2"/>
  </r>
  <r>
    <x v="12"/>
    <s v="Subsistencia Mínima"/>
    <x v="3"/>
    <s v="Subsistencia Mínima"/>
    <s v="7770 - Compromiso con el envejecimiento activo y una Bogotá cuidadora e incluyente"/>
    <s v="Atender el 100% de personas mayores víctimas con ocasión del conflicto armado, participantes del servicio social de cuidado transitorio (día - noche), a procesos de autocuidado y dignificación "/>
    <n v="1"/>
    <n v="1"/>
    <n v="1"/>
    <n v="1"/>
    <n v="100"/>
    <n v="100"/>
    <n v="1"/>
    <n v="283907755.83333337"/>
    <n v="283907755.83333337"/>
    <n v="3877050"/>
    <n v="1.3656020028829374E-2"/>
    <n v="283907755"/>
    <n v="221870648"/>
    <n v="0.78148850847698759"/>
  </r>
  <r>
    <x v="12"/>
    <s v="Subsistencia Mínima"/>
    <x v="3"/>
    <s v="Subsistencia Mínima"/>
    <s v="7770 - Compromiso con el envejecimiento activo y una Bogotá cuidadora e incluyente"/>
    <s v="Atender el 100% de personas mayores víctimas con ocasión del conflicto armado, participantes del servicio social de cuidado integral y protección institucionalizada  "/>
    <n v="1"/>
    <n v="1"/>
    <n v="1"/>
    <n v="1"/>
    <n v="100"/>
    <n v="100"/>
    <n v="1"/>
    <n v="803184060"/>
    <n v="803184060"/>
    <n v="11602980"/>
    <n v="1.4446227929373997E-2"/>
    <n v="803184060"/>
    <n v="23721648"/>
    <n v="2.9534510433386837E-2"/>
  </r>
  <r>
    <x v="12"/>
    <s v="Alimentación"/>
    <x v="3"/>
    <s v="Seguridad alimentaria "/>
    <s v="7745 - Compromiso por una Alimentación Integral en Bogotá"/>
    <s v="Atender anualmente a 4000 personas víctimas del conflicto en el servicio de comedores comunitarios, priorizando el acceso de niños, niñas, adolescentes y jóvenes, mujeres, personas mayores, personas con orientaciones sexuales e identidades de género diversas,  con pertencia étnica, con discapacidad o cuidadoras de éstas, y de aquellas en quienes confluyen diversos sistemas de discriminación"/>
    <n v="4000"/>
    <n v="3746"/>
    <n v="0.9365"/>
    <n v="0.9365"/>
    <n v="4340"/>
    <n v="1.085"/>
    <n v="1"/>
    <n v="4851749764.5578823"/>
    <n v="4851749764.5578823"/>
    <n v="4851749764.5578823"/>
    <n v="1"/>
    <n v="4851749764"/>
    <n v="4851749764"/>
    <n v="1"/>
  </r>
  <r>
    <x v="12"/>
    <s v="Alimentación"/>
    <x v="3"/>
    <s v="Seguridad alimentaria "/>
    <s v="7745 - Compromiso por una Alimentación Integral en Bogotá"/>
    <s v="Otorgar anualmente a 4000 personas víctimas del conflicto  apoyos alimentarios a través de bonos canjeables por alimentos y canastas, priorizando el acceso a mujeres con jefatura de hogar, personas mayores, personas con orientaciones sexuales e identidades de género diversas,  con pertencia étnica, con discapacidad o cuidadoras de éstas, y de aquellas en quienes confluyen diversos sistemas de discriminación"/>
    <n v="4000"/>
    <n v="6228"/>
    <n v="1.5569999999999999"/>
    <n v="1"/>
    <n v="8693"/>
    <n v="2.1732499999999999"/>
    <n v="1"/>
    <n v="6721156891.30408"/>
    <n v="6721156891.3040791"/>
    <n v="6721156891.3040791"/>
    <n v="1"/>
    <n v="6721156891"/>
    <n v="6721156891"/>
    <n v="1"/>
  </r>
  <r>
    <x v="12"/>
    <s v="Información"/>
    <x v="4"/>
    <s v="Formación y Orientación"/>
    <s v="7753- Prevención de la maternidad y paternidad temprana en Bogotá"/>
    <s v="Formular, brindar asistencia y realizar seguimiento a Lineamientos técnicos  y metodologías en derechos sexuales y derechos reproductivos para las personas víctimas del conflicto armado atendidas por la Secretaría Distrital de Integración Social"/>
    <n v="0.1"/>
    <n v="0.05"/>
    <n v="0.5"/>
    <n v="0.5"/>
    <n v="10"/>
    <n v="100"/>
    <n v="1"/>
    <n v="0"/>
    <n v="0"/>
    <n v="0"/>
    <e v="#DIV/0!"/>
    <s v="NO APLICA"/>
    <s v="NO APLICA"/>
    <e v="#VALUE!"/>
  </r>
  <r>
    <x v="12"/>
    <s v="Subsistencia Mínima"/>
    <x v="3"/>
    <s v="Seguridad alimentaria_x000a_Educación_x000a_Salud_x000a_Subsistencia mínima"/>
    <s v="7771 - Fortalecimiento de las oportunidades de inclusión de las personas con discapacidad, familias y sus cuidadores-as en Bogotá"/>
    <s v="Vincular al  100% de personas con discapacidad  víctimas del conflicto armado a los servicios sociales: Centros Crecer, Centros Avanzar, Centro Renacer y Centros Integrarte de Atención Interna y Externa."/>
    <n v="1"/>
    <n v="1"/>
    <n v="1"/>
    <n v="1"/>
    <n v="100"/>
    <n v="100"/>
    <n v="1"/>
    <n v="1844811150.5833335"/>
    <n v="1844811150.5833335"/>
    <n v="1567173672"/>
    <n v="0.84950357737400717"/>
    <n v="1844811150"/>
    <n v="1760687761"/>
    <n v="0.95439999969644584"/>
  </r>
  <r>
    <x v="12"/>
    <s v="Subsistencia Mínima"/>
    <x v="3"/>
    <s v="Subsistencia Mínima"/>
    <s v="7771 - Fortalecimiento de las oportunidades de inclusión de las personas con discapacidad, familias y sus cuidadores-as en Bogotá"/>
    <s v="Vincular al  100%  de cuidadores y cuidadoras de personas con discapacidad víctimas del conflicto armado, que voluntariamente deseen participar en la estrategia territorial y que cumplan los criterios de ingreso establecidos; lo anterior, para contribuir al reconocimiento socioeconómico y redistribución de roles en el marco del Sistema Distrital de Cuidado."/>
    <n v="1"/>
    <n v="1"/>
    <n v="1"/>
    <n v="1"/>
    <n v="100"/>
    <n v="100"/>
    <n v="1"/>
    <n v="0"/>
    <n v="0"/>
    <n v="0"/>
    <e v="#DIV/0!"/>
    <s v="NO APLICA"/>
    <s v="NO APLICA"/>
    <e v="#VALUE!"/>
  </r>
  <r>
    <x v="12"/>
    <s v="Vida, Integridad, Libertad y Seguridad"/>
    <x v="5"/>
    <s v="Prevención Temprana"/>
    <s v="7744- Generación de Oportunidades para el Desarrollo Integral de la Niñez y la Adolescencia de Bogotá"/>
    <s v="Atender anualmente 1100 niñas, niñas y adolescentes  victimas del conflicto armado que se encuentren en riesgo de trabajo infantil"/>
    <n v="550"/>
    <n v="335"/>
    <n v="0.60909090909090913"/>
    <n v="0.60909090909090913"/>
    <n v="525"/>
    <n v="0.95454545454545459"/>
    <n v="0.95454545454545459"/>
    <n v="554323043.36786592"/>
    <n v="554323043.36786592"/>
    <n v="208123989"/>
    <n v="0.37545613787858084"/>
    <n v="554323043.37"/>
    <n v="359058281.32999998"/>
    <n v="0.6477419360867801"/>
  </r>
  <r>
    <x v="12"/>
    <s v="Información"/>
    <x v="4"/>
    <s v="Acompañamiento Psicosocial"/>
    <s v="7744- Generación de Oportunidades para el Desarrollo Integral de la Niñez y la Adolescencia de Bogotá"/>
    <s v="Atender anualmente 1800 niñas niños y adolescentes  victimas del conflicto armado a través del acompañamiento psicosocial desde el arte, la pedagogía y la lúdica, generando espacios de resignificación de vivencias y afectaciones que se dan o dieron en el marco del conflicto armado "/>
    <n v="900"/>
    <n v="334"/>
    <n v="0.37111111111111111"/>
    <n v="0.37111111111111111"/>
    <n v="860"/>
    <n v="0.9555555555555556"/>
    <n v="0.9555555555555556"/>
    <n v="608477847.31714416"/>
    <n v="608477847.31714404"/>
    <n v="154483205"/>
    <n v="0.25388468237773326"/>
    <n v="608477847.32000005"/>
    <n v="422689152.25"/>
    <n v="0.69466646010484367"/>
  </r>
  <r>
    <x v="12"/>
    <s v="Subsistencia Mínima"/>
    <x v="3"/>
    <s v="Subsistencia Mínima"/>
    <s v="7744- Generación de Oportunidades para el Desarrollo Integral de la Niñez y la Adolescencia de Bogotá"/>
    <s v="Atender anualmente 4500 niñas y niños víctimas de conflicto armado en los servicios de atención a la primera Infancia."/>
    <n v="4500"/>
    <n v="3057"/>
    <n v="0.67933333333333334"/>
    <n v="0.67933333333333334"/>
    <n v="3353"/>
    <n v="0.74511111111111106"/>
    <n v="0.74511111111111106"/>
    <n v="3699237998.6303205"/>
    <n v="3699237998.6303205"/>
    <n v="1147837886"/>
    <n v="0.31029035883200767"/>
    <n v="3699237998.6300001"/>
    <n v="2491647960.6399999"/>
    <n v="0.67355708434082184"/>
  </r>
  <r>
    <x v="12"/>
    <s v="Transversal"/>
    <x v="1"/>
    <s v="Participación"/>
    <s v="7744- Generación de Oportunidades para el Desarrollo Integral de la Niñez y la Adolescencia de Bogotá"/>
    <s v="Realizar  13 encuentros a nivel local y Distrital ( 12 locales y 1 Distrital) con niñas, niños y adolescentes víctimas de conflicto armado, que fortalezcan su participación e incidencia en  escenarios de toma de decisiones, entre otros, en la actualización, implementación y seguimiento de la Política Publica de Infancia y adolescencia, así como en la actualización anual del Plan de Acción Distrital 2020-2024 de la Política Pública de Víctimas y en la implementación del protocolo de participación de NNA víctimas del conflicto armado. "/>
    <n v="13"/>
    <n v="8"/>
    <n v="0.61538461538461542"/>
    <n v="0.61538461538461542"/>
    <n v="27"/>
    <n v="2.0769230769230771"/>
    <n v="1"/>
    <n v="0"/>
    <n v="0"/>
    <n v="0"/>
    <e v="#DIV/0!"/>
    <s v="NO APLICA"/>
    <s v="NO APLICA"/>
    <e v="#VALUE!"/>
  </r>
  <r>
    <x v="12"/>
    <s v="Información"/>
    <x v="4"/>
    <s v="Orientación Juridica"/>
    <s v="7564-Mejoramiento de la capacidad de respuesta institucional de las Comisarías de Familia en Bogotá"/>
    <s v="Atender 100% Víctimas del Conflicto Armado  que reporten hechos de Violencia Intrafamiliar a través del Centro de Atención Integral a Víctimas de Violencia Intrafamiliar CAVIF"/>
    <n v="1"/>
    <n v="1"/>
    <n v="1"/>
    <n v="1"/>
    <n v="100"/>
    <n v="100"/>
    <n v="1"/>
    <n v="11100000"/>
    <n v="11100000"/>
    <n v="273800"/>
    <n v="2.4666666666666667E-2"/>
    <n v="11100000"/>
    <n v="600000"/>
    <n v="5.4054054054054057E-2"/>
  </r>
  <r>
    <x v="12"/>
    <s v="Información"/>
    <x v="4"/>
    <s v="Orientación Juridica"/>
    <s v="7564-Mejoramiento de la capacidad de respuesta institucional de las Comisarías de Familia en Bogotá"/>
    <s v="Atender 100% Víctimas del Conflicto Armado  que reporten hechos de Violencia Sexual a través del Centro de Atención Integral a Víctimas de Violencia Sexual CAIVAS"/>
    <n v="1"/>
    <n v="1"/>
    <n v="1"/>
    <n v="1"/>
    <n v="100"/>
    <n v="100"/>
    <n v="1"/>
    <n v="42300000"/>
    <n v="42300000"/>
    <n v="1779700"/>
    <n v="4.2073286052009454E-2"/>
    <n v="42300000"/>
    <n v="8700000"/>
    <n v="0.20567375886524822"/>
  </r>
  <r>
    <x v="12"/>
    <s v="Información"/>
    <x v="4"/>
    <s v="Orientación Juridica"/>
    <s v="7564-Mejoramiento de la capacidad de respuesta institucional de las Comisarías de Familia en Bogotá"/>
    <s v="Atender 100% Víctimas del Conflicto Armado   que requieran atención sistémica para el restablecimiento de derechos en el marco de la Violencia Intrafamiliar, a través de las Comisarias de Familia del Distrito. "/>
    <n v="1"/>
    <n v="1"/>
    <n v="1"/>
    <n v="1"/>
    <n v="100"/>
    <n v="100"/>
    <n v="1"/>
    <n v="1451700000"/>
    <n v="1451700000"/>
    <n v="298031300"/>
    <n v="0.20529813322311771"/>
    <n v="1451700000"/>
    <n v="1027500000"/>
    <n v="0.7077908658813804"/>
  </r>
  <r>
    <x v="12"/>
    <s v="Subsistencia Mínima"/>
    <x v="3"/>
    <s v="Subsistencia Mínima"/>
    <s v="7752 - Contribución a la protección de los derechos de las familias especialmente de sus integrantes afectados por la violencia intrafamiliar en la ciudad de Bogotá."/>
    <s v="Atender 100% niños y niñas víctimas de conflicto armado que se encuentren bajo medida de protección a través de los Centros Proteger. "/>
    <n v="1"/>
    <n v="1"/>
    <n v="1"/>
    <n v="1"/>
    <n v="100"/>
    <n v="100"/>
    <n v="1"/>
    <n v="275592856"/>
    <n v="275592856"/>
    <n v="1856946"/>
    <n v="6.7380048487178492E-3"/>
    <n v="275592856"/>
    <n v="100215584"/>
    <n v="0.36363636363636365"/>
  </r>
  <r>
    <x v="12"/>
    <s v="Vida, Integridad, Libertad y Seguridad"/>
    <x v="5"/>
    <s v="Prevención temprana "/>
    <s v="7752 - Contribución a la protección de los derechos de las familias especialmente de sus integrantes afectados por la violencia intrafamiliar en la ciudad de Bogotá."/>
    <s v="Orientar 100% Víctimas de Conflicto Armado  participantes del Plan Distrital de Prevención Integral de Violencias. "/>
    <n v="1"/>
    <n v="1"/>
    <n v="1"/>
    <n v="1"/>
    <n v="100"/>
    <n v="100"/>
    <n v="1"/>
    <n v="8926207"/>
    <n v="8926207"/>
    <n v="0"/>
    <n v="0"/>
    <n v="24926012"/>
    <n v="24926012"/>
    <n v="1"/>
  </r>
  <r>
    <x v="12"/>
    <s v="Subsistencia Mínima"/>
    <x v="3"/>
    <s v="Subsistencia Mínima"/>
    <s v=" 7749 - Implementación de la estrategia de territorios cuidadores en Bogotá"/>
    <s v="Atender a 100 % personas en emergencia social, económica, natural, antrópica y sanitaria con enfoque de género, en el marco de la economía del cuidado identificadas en la Estrategia de Territorios Cuidadores que sean víctimas del conflicto armado. "/>
    <n v="1"/>
    <n v="1"/>
    <n v="1"/>
    <n v="1"/>
    <n v="100"/>
    <n v="100"/>
    <n v="1"/>
    <s v="NO APLICA"/>
    <s v="NO APLICA"/>
    <s v="NO APLICA"/>
    <s v="NO APLICA"/>
    <s v="NO APLICA"/>
    <s v="NO APLICA"/>
    <e v="#VALUE!"/>
  </r>
  <r>
    <x v="12"/>
    <s v="Información"/>
    <x v="4"/>
    <s v="Información y Orientación"/>
    <s v="7740 - Generación Jóvenes con  derechos en Bogotá"/>
    <s v="Vincular 100% Jóvenes víctimas _x000a_ A los servicios con cobertura y atención territorial enfocada en los servicios sociales y estrategias de la Subdirección para la Juventud."/>
    <n v="1"/>
    <n v="0.92"/>
    <n v="0.92"/>
    <n v="0.92"/>
    <n v="100"/>
    <n v="100"/>
    <n v="1"/>
    <s v="NO APLICA"/>
    <s v="NO APLICA"/>
    <s v="NO APLICA"/>
    <s v="NO APLICA"/>
    <s v="NO APLICA"/>
    <s v="NO APLICA"/>
    <e v="#VALUE!"/>
  </r>
  <r>
    <x v="12"/>
    <s v="Subsistencia Mínima"/>
    <x v="3"/>
    <s v="Subsistencia Mínima"/>
    <s v="7740 - Generación Jóvenes con  derechos en Bogotá"/>
    <s v="Vincular 100% Jóvenes víctimas en la estrategia de oportunidades juveniles por medio de transferencias monetarias condicionadas que cumplan el proceso requerido para su focalización."/>
    <n v="1"/>
    <n v="0"/>
    <n v="0"/>
    <n v="0"/>
    <s v="NO APLICA"/>
    <s v="NO APLICA"/>
    <s v="NO APLICA"/>
    <s v="NO APLICA"/>
    <s v="NO APLICA"/>
    <s v="NO APLICA"/>
    <s v="NO APLICA"/>
    <s v="NO APLICA"/>
    <s v="NO APLICA"/>
    <e v="#VALUE!"/>
  </r>
  <r>
    <x v="12"/>
    <s v="Transversal"/>
    <x v="1"/>
    <s v="Participación"/>
    <s v="7740 - Generación Jóvenes con  derechos en Bogotá"/>
    <s v="Promover 100%  jóvenes víctimas la participación en los Comités Operativos Locales de Juventud"/>
    <n v="1"/>
    <n v="0"/>
    <n v="0"/>
    <n v="0"/>
    <n v="0"/>
    <n v="0"/>
    <n v="0"/>
    <s v="NO APLICA"/>
    <s v="NO APLICA"/>
    <s v="NO APLICA"/>
    <s v="NO APLICA"/>
    <s v="NO APLICA"/>
    <s v="NO APLICA"/>
    <e v="#VALUE!"/>
  </r>
  <r>
    <x v="12"/>
    <s v="Información"/>
    <x v="4"/>
    <s v="Información y Orientación"/>
    <s v="7740 - Generación Jóvenes con  derechos en Bogotá"/>
    <s v="Atender 100% Jóvenes víctimas  entre los 14 y 28 años  con sanciones no privativas de la libertad o en apoyo al restablecimiento de derechos en administración de justicia en los Centros Forjar. "/>
    <n v="1"/>
    <n v="0.59"/>
    <n v="0.59"/>
    <n v="0.59"/>
    <n v="100"/>
    <n v="100"/>
    <n v="1"/>
    <n v="532674700.25"/>
    <n v="532674700.25"/>
    <n v="12471352.109027799"/>
    <n v="2.3412698412698454E-2"/>
    <n v="659293789"/>
    <n v="659293789"/>
    <n v="1"/>
  </r>
  <r>
    <x v="12"/>
    <s v="Información"/>
    <x v="4"/>
    <s v="Acompañamiento Psicosocial"/>
    <s v="7756 - Compromiso Social por la Diversidad en Bogotá"/>
    <s v="Vincular  100% de  Personas  de los sectores LGBTI víctimas del conflicto armado, sus familias y redes de apoyo mayores de 14 años , a través de atención integral a la diversidad sexual y de géneros y la Unidad Contra la Disriminacion, para disminuir la vulnerabilidad por discriminación, violencias y exclusión social por orientación sexual o identidad de género."/>
    <n v="1"/>
    <n v="1"/>
    <n v="1"/>
    <n v="1"/>
    <n v="100"/>
    <n v="100"/>
    <n v="1"/>
    <n v="27646015.358706001"/>
    <n v="27646015.358705994"/>
    <n v="13823000"/>
    <n v="0.49999972222568434"/>
    <n v="27646015.359999999"/>
    <n v="27646015"/>
    <n v="0.999999986978232"/>
  </r>
  <r>
    <x v="12"/>
    <s v="Transversal"/>
    <x v="1"/>
    <s v="Fortalecimiento Institucional"/>
    <s v="7756 - Compromiso Social por la Diversidad en Bogotá"/>
    <s v="Brindar capacitación y acompañamiento  al 100% de Funcionarios  del Ministerio Público que tienen a cargo toma de declaraciones por hechos victimizantes, orientado a promover la apropiación e implementación efectiva del enfoque diferencial por orientaciones sexuales e identidades de género en la atención brindada, y contribuir a la disminución del subregistro de personas de los sectores LGBTI en estas declaraciones en articulación la ACDVPR como coordinador del SDARIV."/>
    <n v="1"/>
    <n v="0"/>
    <n v="0"/>
    <n v="0"/>
    <n v="0"/>
    <n v="0"/>
    <n v="0"/>
    <s v="No aplica "/>
    <s v="No aplica "/>
    <s v="No aplica "/>
    <s v="NO APLICA"/>
    <s v="NO APLICA "/>
    <s v="NO APLICA "/>
    <e v="#VALUE!"/>
  </r>
  <r>
    <x v="13"/>
    <s v="Reparación Integral"/>
    <x v="2"/>
    <s v="Reparación Colectiva"/>
    <s v="7676: Fortalecimiento a los liderazgos para la inclusión y equidad de género en la participación y la representación política en Bogotá"/>
    <s v="Apoyar la realización de  10 Talleres   de difusión y divulgación del Auto 092 de 2008 y normatividad relacionada con los derechos de las mujeres, realizados por las lideresas del grupo en las localidades del distrito capital "/>
    <n v="10"/>
    <n v="0"/>
    <n v="0"/>
    <n v="0"/>
    <n v="0"/>
    <n v="0"/>
    <n v="0"/>
    <n v="38200000"/>
    <n v="0"/>
    <n v="0"/>
    <e v="#DIV/0!"/>
    <n v="0"/>
    <n v="0"/>
    <e v="#DIV/0!"/>
  </r>
  <r>
    <x v="13"/>
    <s v="Vida, Integridad, Libertad y Seguridad"/>
    <x v="5"/>
    <s v="Prevención urgente "/>
    <s v="7734 Fortalecimiento a la implementación del Sistema Distrital de Protección integral a las mujeres víctimas_x000d_de violencias - SOFIA en Bogotá"/>
    <s v="Brindar Asistencia y atención inmediata  al 100% de  mujeres víctimas de conflicto armado que lo requieran a través de un modelo intermedio de Casa Refugio"/>
    <n v="1"/>
    <n v="0"/>
    <s v="(Por demanda)"/>
    <n v="0"/>
    <n v="11"/>
    <s v="(Por demanda)"/>
    <n v="1"/>
    <n v="789330528.5"/>
    <n v="0"/>
    <n v="0"/>
    <e v="#DIV/0!"/>
    <n v="807593406"/>
    <n v="807593406"/>
    <n v="1"/>
  </r>
  <r>
    <x v="13"/>
    <s v="Vida, Integridad, Libertad y Seguridad"/>
    <x v="5"/>
    <s v="Prevención Temprana"/>
    <s v="7734 Fortalecimiento a la implementación del Sistema Distrital de Protección integral a las mujeres víctimas_x000a_de violencias - SOFIA en Bogotá"/>
    <s v="Agendar y desarrollar 20 sesiones anuales de espacios de análisis de los riesgos diferenciales y de las situaciones de riesgo y/o amenaza que sufren las lideresas y defensoras de derechos humanos en los territorios, en el marco de los Consejos Locales de Seguridad de Mujeres."/>
    <n v="20"/>
    <n v="0"/>
    <n v="0"/>
    <n v="0"/>
    <n v="20"/>
    <n v="1"/>
    <n v="1"/>
    <n v="22000000"/>
    <n v="0"/>
    <n v="0"/>
    <e v="#DIV/0!"/>
    <n v="22000000"/>
    <n v="22000000"/>
    <n v="1"/>
  </r>
  <r>
    <x v="13"/>
    <s v="Transversal"/>
    <x v="1"/>
    <s v="Participación"/>
    <s v="7676: Fortalecimiento a los liderazgos para la inclusión y equidad de género en la participación y la representación política en Bogotá"/>
    <s v="Diseñar e implementar 1 mecanismo asistencia técnica a las mesas locales Mesas Locales de participación de las víctimas a fin de fortalecer los liderazgos de las mujeres."/>
    <n v="1"/>
    <n v="0"/>
    <n v="0"/>
    <n v="0"/>
    <n v="1"/>
    <n v="1"/>
    <n v="1"/>
    <n v="7416000"/>
    <n v="0"/>
    <n v="0"/>
    <e v="#DIV/0!"/>
    <n v="7416000"/>
    <n v="7416000"/>
    <n v="1"/>
  </r>
  <r>
    <x v="13"/>
    <s v="Vida, Integridad, Libertad y Seguridad"/>
    <x v="5"/>
    <s v="Prevención Temprana"/>
    <s v="7675: Implementación de la Estrategia de Territorialización de la Política Pública de Mujeres y Equidad de Género a través de las Casas de Igualdad de Oportunidades para las Mujeres en Bogotá"/>
    <s v="Realizar 1 Proceso Promoción de Derechos  dirigido a mujeres víctimas del conflicto armado y a mujeres en proceso de reincorporación"/>
    <n v="1"/>
    <n v="0"/>
    <n v="0"/>
    <n v="0"/>
    <s v="NO APLICA"/>
    <s v="NO APLICA"/>
    <s v="NO APLICA"/>
    <s v="NO APLICA"/>
    <s v="NO APLICA"/>
    <s v="NO APLICA"/>
    <s v="NO APLICA"/>
    <s v="NO APLICA"/>
    <s v="NO APLICA"/>
    <s v="NO APLICA"/>
  </r>
  <r>
    <x v="13"/>
    <s v="Información"/>
    <x v="4"/>
    <s v="_x000a_Información y Orientación"/>
    <s v="7671 - Implementación de acciones afirmativas dirigidas a las mujeres con enfoque diferencial y de género en Bogotá"/>
    <s v="Realizar atenciones  jurídicas a demanda, por medio de la estrategia &quot;Casa de Todas&quot; para proveer  información y  sensibilizar a las mujeres víctimas del conflicto armado en actividades sexuales pagadas sobre sus derechos y las rutas institucionales existentes para su reparación. "/>
    <n v="0"/>
    <n v="62"/>
    <n v="1"/>
    <n v="1"/>
    <n v="184"/>
    <n v="1"/>
    <n v="1"/>
    <s v="Gestión "/>
    <m/>
    <m/>
    <m/>
    <s v="NO APLICA"/>
    <s v="NO APLICA"/>
    <s v="NO APLICA"/>
  </r>
  <r>
    <x v="13"/>
    <s v="Transversal"/>
    <x v="1"/>
    <s v="Participación"/>
    <s v="7738 Implementación de Políticas Públicas lideradas por la Secretaria de la Mujer y Transversalización de_x000a_género para promover igualdad, desarrollo de capacidades y reconocimiento de las mujeres de_x000a_Bogotá"/>
    <s v="Diseñar e implementar 1 mecanismo de asistencia técnica a la mesa distrital de víctimas, para el desarrollo de capacidades para la incidencia que faciliten la incorporación de sus demandas en las acciones de competencia de las diferentes entidades del distrito, desde un enfoque de género y enfoque diferencial."/>
    <n v="1"/>
    <n v="0.4"/>
    <n v="0.4"/>
    <n v="0.4"/>
    <n v="1"/>
    <n v="1"/>
    <n v="1"/>
    <n v="11680200"/>
    <n v="0"/>
    <n v="0"/>
    <e v="#DIV/0!"/>
    <n v="11680200"/>
    <n v="11680200"/>
    <n v="1"/>
  </r>
  <r>
    <x v="13"/>
    <s v="Transversal"/>
    <x v="1"/>
    <s v="Fortalecimiento Institucional"/>
    <s v="7738 Implementación de Políticas Públicas lideradas por la Secretaria de la Mujer y Transversalización de género para promover igualdad,_x000a_desarrollo de capacidades y reconocimiento de las mujeres de Bogotá"/>
    <s v="Diseñar e implementar 1 estrategia de asistencia técnica para la inclusión de los enfoques de género y diferencial en la actualización del plan de contingencia, el mapa de riesgos y las rutas de atenión frente a los hechos victimizantes que adelanta la Alta Consejería Distrital para las Víctimas"/>
    <n v="1"/>
    <n v="0"/>
    <n v="0"/>
    <n v="0"/>
    <n v="1"/>
    <n v="1"/>
    <n v="1"/>
    <n v="2781000"/>
    <n v="0"/>
    <n v="0"/>
    <e v="#DIV/0!"/>
    <n v="2781000"/>
    <n v="2781000"/>
    <n v="1"/>
  </r>
  <r>
    <x v="13"/>
    <s v="Verdad y Paz"/>
    <x v="0"/>
    <s v="Difusión y apropiación colectiva de la verdad y la emmoria"/>
    <s v="7738 Implementación de Políticas Públicas lideradas por la Secretaria de la Mujer y Transversalización de género para promover igualdad,_x000a_desarrollo de capacidades y reconocimiento de las mujeres de Bogotá"/>
    <s v="Desarrollar cinco talleres de recuperación de la memoria desde las trayectorias de vida de las lideresas  para el fortalecimiento organizativo."/>
    <n v="1"/>
    <n v="0.3"/>
    <n v="0.3"/>
    <n v="0.3"/>
    <n v="4"/>
    <n v="4"/>
    <n v="1"/>
    <n v="5006430"/>
    <n v="0"/>
    <n v="0"/>
    <e v="#DIV/0!"/>
    <n v="5006430"/>
    <n v="5006430"/>
    <n v="1"/>
  </r>
  <r>
    <x v="14"/>
    <s v="Transversal"/>
    <x v="1"/>
    <s v="Fortalecimiento Institucional"/>
    <s v="N/A"/>
    <s v="Brindar el 100% de asistencia técnica a la Alta Consejería para los Derechos de las Víctimas la Paz y la Reconciliación en la elaboración del informe IGED,  en articulación con la implementación del Plan Estadístico Distrital"/>
    <n v="1"/>
    <n v="0.75"/>
    <n v="0.75"/>
    <n v="0.75"/>
    <n v="1"/>
    <n v="1.3333333333333333"/>
    <n v="1"/>
    <s v="N/A"/>
    <s v="N/A"/>
    <s v="N/A"/>
    <s v="N/A"/>
    <s v="N/A"/>
    <s v="N/A"/>
    <s v="N/A"/>
  </r>
  <r>
    <x v="14"/>
    <s v="Transversal"/>
    <x v="1"/>
    <s v="Fortalecimiento Institucional"/>
    <s v="N/A"/>
    <s v="Realizar 1 Diálogo Público  sobre construcción de paz en los territorios de Bogotá y sectores LGBTI. "/>
    <n v="1"/>
    <n v="0.3"/>
    <n v="0.3"/>
    <n v="0.3"/>
    <n v="1"/>
    <n v="1"/>
    <n v="1"/>
    <s v="N/A"/>
    <s v="N/A"/>
    <s v="N/A"/>
    <s v="N/A"/>
    <s v="N/A"/>
    <s v="N/A"/>
    <s v="N/A"/>
  </r>
  <r>
    <x v="14"/>
    <s v="Verdad y Paz"/>
    <x v="0"/>
    <s v="Difusión y propiación colectiva de la verdad y la memoria"/>
    <s v="No.1 &quot;Fortalecimiento de la Política Pública LGBTI&quot;"/>
    <s v="Generar  1 Acción de Memoria de las víctimas pertenecientes a los sectores LGBTI, en coordinación con la Alta Consejería para los Derechos de las Víctimas, la Paz y la Reconciliación."/>
    <n v="1"/>
    <n v="0.3"/>
    <n v="0.3"/>
    <n v="0.3"/>
    <n v="1"/>
    <n v="1"/>
    <n v="1"/>
    <s v="N/A"/>
    <s v="N/A"/>
    <s v="N/A"/>
    <s v="N/A"/>
    <s v="N/A"/>
    <s v="N/A"/>
    <s v="N/A"/>
  </r>
  <r>
    <x v="15"/>
    <s v="Salud "/>
    <x v="3"/>
    <s v="Salud "/>
    <s v="7822. FORTALECIMIENTO DEL ASEGURAMIENTO EN SALUD CON ACCESO EFECTIVO BOGOTÁ"/>
    <s v="Mantener 148732 víctimas del conflicto armado residentes en Bogotá afiliadas al régimen subsidiado, para garantizar la continuidad de la cobertura en el SGSSS y ampliarla con aquella población no asegurada, que cumpla con los requisitos para ello"/>
    <n v="143132"/>
    <n v="153459"/>
    <n v="1.072150183047816"/>
    <n v="1"/>
    <n v="151569"/>
    <n v="1.0589455886873655"/>
    <n v="1"/>
    <n v="146980589662"/>
    <n v="70357064087"/>
    <n v="38538239610"/>
    <n v="0.54775224222468344"/>
    <n v="81805005698"/>
    <n v="79844314357"/>
    <n v="0.97603213490090945"/>
  </r>
  <r>
    <x v="15"/>
    <s v="Reparación Integral"/>
    <x v="2"/>
    <s v="Rehabilitacion "/>
    <s v="7832. ASISTENCIA : ABRIENDO CAMINOS PARA LA PAZ Y LA RECONCILIACIÓN DE LAS VÍCTIMAS DEL CONFLICTO ARMADO A TRAVÉS DE LA ATENCIÓN PSICOSOCIAL BOGOTÁ"/>
    <s v="Realizar a 14400 personas víctimas del conflicto armado la atención psicosocial y/o procesos de armonización con enfoque diferencial a través de la atención en las modalidades (individual, familiar, comunitario, colectivo y/o individual grupal)."/>
    <n v="1000"/>
    <n v="125"/>
    <n v="0.125"/>
    <n v="0.125"/>
    <n v="661"/>
    <n v="0.66100000000000003"/>
    <n v="0.66100000000000003"/>
    <n v="2070226345"/>
    <n v="2070226345"/>
    <n v="448962679"/>
    <n v="0.21686646973860244"/>
    <n v="1719946284"/>
    <n v="1719946284"/>
    <n v="1"/>
  </r>
  <r>
    <x v="15"/>
    <s v="Salud "/>
    <x v="3"/>
    <s v="Salud "/>
    <s v="7827. IMPLEMENTACIÓN BOGOTÁ NOS CUIDA, UN MODELO DE SALUD PARA UNA CIUDADANÍA PLENA. BOGOTÁ "/>
    <s v="Brindar  100% de orientación técnica  para el fortalecimiento de competencias en las EAPB e IPS priorizadas en la implementación del protocolo de atención integral con enfoque psicosocial para la población víctima del conflicto armado en el D.C., en el marco de la Ruta Integral de Atención en Salud de Agresiones Accidentes y Traumas -RIAS AAT- "/>
    <n v="0.15"/>
    <n v="0.08"/>
    <n v="0.53333333333333333"/>
    <n v="0.53333333333333333"/>
    <n v="0.15"/>
    <n v="1"/>
    <n v="1"/>
    <n v="0"/>
    <s v=" N/A "/>
    <s v=" N/A "/>
    <s v=" N/A "/>
    <s v="NA"/>
    <s v="NA"/>
    <s v="NA"/>
  </r>
  <r>
    <x v="15"/>
    <s v="Transversal"/>
    <x v="1"/>
    <s v="Participación"/>
    <s v="7750. CONSTRUCCIÓN DE CONFIANZA, PARTICIPACIÓN, DATOS ABIERTOS PARA EL BUEN VIVIR BOGOTÁ"/>
    <s v="Implementar el 100% de una estrategia de fortalecimiento de capacidades con enfoque diferencial, para la participación social en salud de las víctimas del conflicto armado "/>
    <n v="0.1"/>
    <n v="0.05"/>
    <n v="0.5"/>
    <n v="0.5"/>
    <n v="0.1"/>
    <n v="1"/>
    <n v="1"/>
    <n v="193823549"/>
    <n v="193823549"/>
    <n v="227374968"/>
    <n v="1.1731029029914213"/>
    <n v="237023568"/>
    <n v="237023568"/>
    <n v="1"/>
  </r>
  <r>
    <x v="16"/>
    <s v="Vida, Integridad, Libertad y Seguridad"/>
    <x v="5"/>
    <s v="Prevención temprana"/>
    <s v="7692 Una ciudadanía transformadora para la convivencia y la seguridad en Bogotá"/>
    <s v="Formar 400 jovenes en habilidades de mediacion, tolerancia, empatía, autocontrol y manejo de emociones."/>
    <n v="50"/>
    <n v="0"/>
    <n v="0"/>
    <n v="0"/>
    <n v="50"/>
    <n v="1"/>
    <n v="1"/>
    <n v="17492150"/>
    <n v="17492150"/>
    <n v="0"/>
    <n v="0"/>
    <n v="17492150"/>
    <n v="17492150"/>
    <n v="1"/>
  </r>
  <r>
    <x v="16"/>
    <s v="Reparación Integral"/>
    <x v="2"/>
    <s v="Restitución/empleo urbano y rural "/>
    <s v="7695 Generación de entornos de confianza para la prevención y control del delito en Bogotá"/>
    <s v="Contratar 10 personas victimas del comflicto armado para apoyar la implementación de los planes territoriales de seguridad"/>
    <n v="0"/>
    <n v="10"/>
    <n v="1"/>
    <n v="1"/>
    <n v="10"/>
    <n v="1"/>
    <n v="1"/>
    <n v="0"/>
    <n v="147540000"/>
    <n v="147540000"/>
    <n v="1"/>
    <n v="147540000"/>
    <n v="147540000"/>
    <n v="1"/>
  </r>
  <r>
    <x v="17"/>
    <s v="Educación "/>
    <x v="3"/>
    <s v="Educación "/>
    <s v="7624 - Servicio Educativo de Cobertura con Equidad en Bogotá D.C"/>
    <s v="Beneficiar  100% de los niños, niñas y jóvenes víctimas del conflicto armado matriculados en colegios oficiales con acciones para garantizar su acceso y permanencia en el sistema educativo Distrital, contribuyendo al logro de trayectorias educativas completas y al cierre de brechas en el marco de una educación inclusiva."/>
    <n v="1"/>
    <n v="1"/>
    <n v="1"/>
    <n v="1"/>
    <n v="1"/>
    <n v="1"/>
    <n v="1"/>
    <n v="1311427085.3197601"/>
    <n v="1311427085.3197565"/>
    <n v="779471715"/>
    <n v="0.594369083668839"/>
    <n v="2508468917.5219998"/>
    <n v="2489842174.5979996"/>
    <n v="0.99257445735369099"/>
  </r>
  <r>
    <x v="17"/>
    <s v="Educación "/>
    <x v="3"/>
    <s v="Educación "/>
    <s v="7736 - Fortalecimiento del Bienestar Estudiantil."/>
    <s v="Beneficiar  100% de los estudiantes 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
    <n v="1"/>
    <n v="1"/>
    <n v="1"/>
    <n v="1"/>
    <n v="1"/>
    <n v="1"/>
    <n v="1"/>
    <n v="9219831541.9630165"/>
    <n v="9219831541.9630165"/>
    <n v="6770901985.8789196"/>
    <n v="0.73438456603701796"/>
    <n v="12156086215.550001"/>
    <n v="12156086215.550001"/>
    <n v="1"/>
  </r>
  <r>
    <x v="17"/>
    <s v="Educación "/>
    <x v="3"/>
    <s v="Educación "/>
    <s v="7736 - Fortalecimiento del Bienestar Estudiantil."/>
    <s v="Beneficiar  100% de los estudiantes víctima del conflicto armado que lo requiera con alguna modalidad de transporte (ruta escolar, subsidio u otros medios alternativos), cuando cumplan con las condiciones para la prestación del servicio."/>
    <n v="1"/>
    <n v="0"/>
    <n v="0"/>
    <n v="0"/>
    <n v="1"/>
    <n v="1"/>
    <n v="1"/>
    <n v="7964917814.9874105"/>
    <n v="7964917814.9874105"/>
    <n v="228587215.73953399"/>
    <n v="2.8699256043722945E-2"/>
    <n v="3865522138.3899999"/>
    <n v="3865522138.3899999"/>
    <n v="1"/>
  </r>
  <r>
    <x v="17"/>
    <s v="Educación "/>
    <x v="3"/>
    <s v="Educación "/>
    <s v="7690 - Fortalecimiento de la política de educación inclusiva para poblaciones y grupos  de especial protección constitucional de Bogotá D.C._x0009__x0009__x0009__x0009_"/>
    <s v="Beneficiar 100% de los estudiantes 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
    <n v="1"/>
    <n v="1"/>
    <n v="1"/>
    <n v="1"/>
    <n v="1"/>
    <n v="1"/>
    <n v="1"/>
    <n v="692821435.64296317"/>
    <n v="692821435.64296317"/>
    <n v="443127675.00590199"/>
    <n v="0.63959867897947409"/>
    <n v="694725227.63999999"/>
    <n v="249637381.80000001"/>
    <n v="0.35933254165538914"/>
  </r>
  <r>
    <x v="17"/>
    <s v="Educación "/>
    <x v="3"/>
    <s v="Educación "/>
    <s v="7784 - Fortalecimiento de la educación inicial con pertinencia y calidad en Bogotá D.C."/>
    <s v="Garantizar en 358 Colegios oficiales urbanos y rúales educación de calidad y pertinencia para los niños y niñas víctimas del conflicto armado en el; 10% con grado prejardín, 90% con grado jardín y 100% con grado transición."/>
    <n v="20"/>
    <n v="0"/>
    <n v="0"/>
    <n v="0"/>
    <n v="302"/>
    <n v="15.1"/>
    <n v="1"/>
    <n v="1380416953.0669999"/>
    <n v="1380416953.0669999"/>
    <n v="1160338992.9393799"/>
    <n v="0.84057138704457923"/>
    <n v="1388965062.5839999"/>
    <n v="1380238858.3279998"/>
    <n v="0.99371747750100636"/>
  </r>
  <r>
    <x v="17"/>
    <s v="Educación "/>
    <x v="3"/>
    <s v="Educación "/>
    <s v="7758 - Fortalecimiento a la formación integral de calidad en Jornada Única y Jornada Completa, para niñas, niños y adolescentes en colegios distritales de Bogotá D.C. "/>
    <s v="Garantizar que el 50% de los niños, niñas y adolescentes víctimas del conflicto matriculados en colegios oficiales focalizados, con Jornada Única o la Jornada Completa"/>
    <n v="0.3"/>
    <n v="0.3"/>
    <n v="1"/>
    <n v="1"/>
    <n v="0.41"/>
    <n v="1.3666666666666667"/>
    <n v="1"/>
    <n v="1658457671.1334"/>
    <n v="1658457671.1334002"/>
    <n v="246995043"/>
    <n v="0.14893056802058871"/>
    <n v="1698562891.2199998"/>
    <n v="1691308665.3399999"/>
    <n v="0.99572919794874981"/>
  </r>
  <r>
    <x v="17"/>
    <s v="Educación "/>
    <x v="3"/>
    <s v="Educación "/>
    <s v="7689 - Fortalecimiento de las competencias de los jóvenes de media del distrito para afrontar los retos del siglo XXI en Bogotá D.C."/>
    <s v="Beneficiar al 100% de estudiantes jóvenes de media víctimas del conflicto armado matriculados en colegios oficiales focalizados en alguna de las estrategia de la Dirección como son Orientación socio ocupacional, inmersión a la educación superior, programas de formación técnica SENA fortaleciendo sus capacidades y competencias permitiéndoles continuar sus trayectorias educativas en la posmedia y facilitando su vinculación en el mercado laboral"/>
    <n v="0.92"/>
    <n v="0.92"/>
    <n v="1"/>
    <n v="1"/>
    <n v="0.92"/>
    <n v="1"/>
    <n v="1"/>
    <n v="935131335.27469397"/>
    <n v="935131335.27469432"/>
    <n v="762183429.21982396"/>
    <n v="0.81505495588588417"/>
    <n v="959825759.07599998"/>
    <n v="956116137.16799998"/>
    <n v="0.99613510903106917"/>
  </r>
  <r>
    <x v="17"/>
    <s v="Educación "/>
    <x v="3"/>
    <s v="Educación "/>
    <s v="7807 - Generación de un modelo inclusivo, eficiente y flexible que brinde alternativas de acceso, permanencia y pertinencia a programas de educación superior o educación postmedia en Bogotá D.C."/>
    <s v="Beneficiar  100 personas víctimas del conflicto armado con educación superior a través del Fondo de Reparación."/>
    <n v="25"/>
    <n v="27"/>
    <n v="1.08"/>
    <n v="1"/>
    <n v="28"/>
    <n v="1.1200000000000001"/>
    <n v="1"/>
    <n v="2000000000"/>
    <n v="2000000000"/>
    <n v="0"/>
    <n v="0"/>
    <m/>
    <m/>
    <e v="#DIV/0!"/>
  </r>
  <r>
    <x v="17"/>
    <s v="Verdad y Paz"/>
    <x v="0"/>
    <s v="Reconciliación"/>
    <s v="7643 - Implementación  del Programa integral de educación socioemocional, ciudadana y construcción de escuelas como territorios de paz en  Bogotá D.C."/>
    <s v="Beneficiar  100% de los niños, niñas y jóvenes 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
    <n v="1"/>
    <n v="1"/>
    <n v="1"/>
    <n v="1"/>
    <n v="1"/>
    <n v="1"/>
    <n v="1"/>
    <n v="100030025.773131"/>
    <n v="100030025.77313071"/>
    <n v="78041527.640365303"/>
    <n v="0.78018102102027254"/>
    <n v="100966893"/>
    <n v="100364997.24599999"/>
    <n v="0.99403868202619639"/>
  </r>
  <r>
    <x v="18"/>
    <s v="Educación "/>
    <x v="3"/>
    <s v="Educación "/>
    <s v="Presupuesto de gastos de funcionamiento"/>
    <s v="Beneficiar 730 personas víctima del conflicto con educación superior"/>
    <n v="730"/>
    <n v="730"/>
    <n v="1"/>
    <n v="1"/>
    <n v="995"/>
    <n v="1.3630136986301369"/>
    <n v="1"/>
    <n v="3195202920"/>
    <n v="3195202920"/>
    <n v="3195202920"/>
    <n v="1"/>
    <n v="4367069925"/>
    <n v="3833850687.1575003"/>
    <n v="0.87790000000000001"/>
  </r>
  <r>
    <x v="18"/>
    <s v="Educación "/>
    <x v="3"/>
    <s v="Educación "/>
    <s v="7566 Fortalecimiento a la Promoción para la Excelencia Académica."/>
    <s v="Atender 730 personas víctima del conflicto a través del programa de apoyo para la permanencia y el desarrollo integral."/>
    <n v="730"/>
    <n v="730"/>
    <n v="1"/>
    <n v="1"/>
    <n v="730"/>
    <n v="1"/>
    <n v="1"/>
    <n v="22000000"/>
    <n v="22000000"/>
    <n v="6999016"/>
    <n v="0.31813709090909092"/>
    <n v="15174000"/>
    <n v="9725275.8379999995"/>
    <n v="0.64091708435481742"/>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0">
  <r>
    <n v="543"/>
    <s v="ACDVPR"/>
    <x v="0"/>
    <s v="Memoria, Paz y Reconciliación"/>
    <s v="Difusión y Apropiación Colectiva de la Verdad y la Memoria"/>
    <s v="7871. Construcción de Bogotá Región como territorio de paz para las víctimas y la reconciliación."/>
    <s v="Ejecutar el 100% de la estrategia de promoción de la memoria, para la construcción de paz, la reconciliación y la democracia, en la ciudad región."/>
    <n v="0.05"/>
    <n v="0.02"/>
    <n v="0.39999999999999997"/>
    <n v="0.39999999999999997"/>
    <n v="0.05"/>
    <n v="1"/>
    <n v="1"/>
    <n v="174551000"/>
    <n v="174551000"/>
    <n v="154546203"/>
    <n v="0.8853928250196218"/>
    <n v="180922950"/>
    <n v="175113988"/>
    <n v="0.96789261948249239"/>
  </r>
  <r>
    <n v="544"/>
    <s v="ACDVPR"/>
    <x v="0"/>
    <s v="Memoria, Paz y Reconciliación"/>
    <s v="Difusión y Apropiación Colectiva de la Verdad y la Memoria"/>
    <s v="7871. Construcción de Bogotá Región como territorio de paz para las víctimas y la reconciliación."/>
    <s v="Realizar 480 procesos pedagógicos para el fortalecimiento de iniciativas ciudadanas, que conduzcan al debate y la apropiación social de la paz, la memoria y la reconciliación, que se construye en los territorios ciudad región."/>
    <n v="30"/>
    <n v="38"/>
    <n v="1.2666666666666666"/>
    <n v="1"/>
    <n v="104"/>
    <n v="3.4666666666666668"/>
    <n v="1"/>
    <n v="139402000"/>
    <n v="139402000"/>
    <n v="125460090"/>
    <n v="0.89998773331802984"/>
    <n v="125460615"/>
    <n v="125460090"/>
    <n v="0.99999581541984306"/>
  </r>
  <r>
    <n v="545"/>
    <s v="ACDVPR"/>
    <x v="0"/>
    <s v="Memoria, Paz y Reconciliación"/>
    <s v="Difusión y Apropiación Colectiva de la Verdad y la Memoria"/>
    <s v="7871. Construcción de Bogotá Región como territorio de paz para las víctimas y la reconciliación."/>
    <s v="Implementar 115 productos de pedagogía social y gestión del conocimiento, para el debate y la apropiación social de la paz, la memoria y la  reconciliación, que se construye en los territorios ciudad región."/>
    <n v="32"/>
    <n v="30"/>
    <n v="0.9375"/>
    <n v="0.9375"/>
    <n v="75"/>
    <n v="2.34375"/>
    <n v="1"/>
    <n v="368098213"/>
    <n v="368098213"/>
    <n v="343595433"/>
    <n v="0.93343412400646453"/>
    <n v="343596383"/>
    <n v="343595433"/>
    <n v="0.99999723512805427"/>
  </r>
  <r>
    <n v="546"/>
    <s v="ACDVPR"/>
    <x v="1"/>
    <s v="Transversal"/>
    <s v="Fortalecimiento Institucional"/>
    <s v="7871. Construcción de Bogotá Región como territorio de paz para las víctimas y la reconciliación."/>
    <s v="Implementar el 100% de la formulación y puesta en marcha de la política pública distrital de víctimas, memoria, paz y reconciliación."/>
    <n v="0.05"/>
    <n v="0.01"/>
    <n v="0.19999999999999998"/>
    <n v="0.19999999999999998"/>
    <n v="0.05"/>
    <n v="1"/>
    <n v="1"/>
    <n v="85190000"/>
    <n v="85190000"/>
    <n v="85188950"/>
    <n v="0.99998767460969595"/>
    <n v="85190000"/>
    <n v="85188950"/>
    <n v="0.99998767460969595"/>
  </r>
  <r>
    <n v="547"/>
    <s v="ACDVPR"/>
    <x v="2"/>
    <s v="Reparación Integral"/>
    <s v="Retornos y reubicaciones"/>
    <s v="7871. Construcción de Bogotá Región como territorio de paz para las víctimas y la reconciliación."/>
    <s v="Presentar, aprobar y articular el Plan de Retornos y Reubicaciones no étnico y étnico, este último atendido a las conclusiones del proceso de concertación que elabore la SAE de la Sec. de Gobierno, conforme a lo señalado en el Artículo 66 del Plan Distrital de Desarrollo. "/>
    <n v="0"/>
    <n v="0.45"/>
    <e v="#DIV/0!"/>
    <e v="#DIV/0!"/>
    <n v="1"/>
    <n v="1"/>
    <n v="1"/>
    <n v="200000000"/>
    <n v="352879000"/>
    <n v="315779528"/>
    <n v="0.89486630828130886"/>
    <n v="354366208"/>
    <n v="354366208"/>
    <n v="1"/>
  </r>
  <r>
    <n v="548"/>
    <s v="ACDVPR"/>
    <x v="3"/>
    <s v="Asistencia "/>
    <s v="Generación de Ingresos"/>
    <s v="7871. Construcción de Bogotá Región como territorio de paz para las víctimas y la reconciliación."/>
    <s v="Articular, impulsar e implementar según competencia, el 100% de acciones, proyectos y programas en formación, emprendimiento y empleabilidad para la generación de ingresos de los sujetos de reparación individual y colectiva en el Distrito."/>
    <n v="0.1"/>
    <n v="1"/>
    <n v="10"/>
    <n v="1"/>
    <n v="0.1"/>
    <n v="1"/>
    <n v="1"/>
    <n v="708411200"/>
    <n v="193125000"/>
    <n v="144330735"/>
    <n v="0.74734361165048546"/>
    <n v="1958530166"/>
    <n v="1958168757"/>
    <n v="0.9998154692706428"/>
  </r>
  <r>
    <n v="549"/>
    <s v="ACDVPR"/>
    <x v="2"/>
    <s v="Reparación Integral"/>
    <s v="Reparación Colectiva"/>
    <s v="7871. Construcción de Bogotá Región como territorio de paz para las víctimas y la reconciliación."/>
    <s v="Diseñar e implementar una ruta de fortalecimiento de la reparación integral distrital de los sujetos colectivos étnicos y no étnicos presentes en el distrito conforme a las competencias del ente territorial y de acuerdo a lo establecido en el acto legislativo 001 de 2017 y  la Ley 1448 de 2011. "/>
    <n v="1"/>
    <n v="0.45"/>
    <n v="0.45"/>
    <n v="0.45"/>
    <n v="1"/>
    <n v="1"/>
    <n v="1"/>
    <n v="148666500"/>
    <n v="1212299000"/>
    <n v="172797830"/>
    <n v="0.14253730309106913"/>
    <n v="1087991462"/>
    <n v="1082995000"/>
    <n v="0.99540762756463619"/>
  </r>
  <r>
    <n v="550"/>
    <s v="ACDVPR"/>
    <x v="4"/>
    <s v="Atención "/>
    <s v="Acompañamiento Psicosial"/>
    <s v="7871. Construcción de Bogotá Región como territorio de paz para las víctimas y la reconciliación."/>
    <s v="Crear e implementar una estrategia de acompañamiento psicosocial transversal a las medidas de asistencia, atención y reparación integral que incluya un componente de trámite emocional teniendo como principio orientador los enfoques diferenciales y de género. "/>
    <n v="1"/>
    <n v="0.47"/>
    <n v="0.47"/>
    <n v="0.47"/>
    <n v="1"/>
    <n v="1"/>
    <n v="1"/>
    <n v="242200000"/>
    <n v="110979000"/>
    <n v="102226740"/>
    <n v="0.92113589057389234"/>
    <n v="129441195"/>
    <n v="129441195"/>
    <n v="1"/>
  </r>
  <r>
    <n v="551"/>
    <s v="ACDVPR"/>
    <x v="4"/>
    <s v="Atención "/>
    <s v="Orientación"/>
    <s v="7871. Construcción de Bogotá Región como territorio de paz para las víctimas y la reconciliación."/>
    <s v="Efectuar 10 convenios interadministrativos con las entidades distritales que hacen presencia en CLAV y/o entidades del SDARIV a través de los cualés se estructuren, implementen y divulgen de manera presencial y virtual las rutas de acceso a la oferta institucional de la entidad en materia de asistencia, atención y reparación integral a víctimas,  promoviendo la accesibilidad, incorporación de enfoques diferenciales y dignificación de la atención."/>
    <n v="0"/>
    <n v="0"/>
    <e v="#DIV/0!"/>
    <e v="#DIV/0!"/>
    <n v="1"/>
    <n v="1"/>
    <n v="1"/>
    <n v="0"/>
    <n v="0"/>
    <n v="0"/>
    <e v="#DIV/0!"/>
    <n v="1679716777"/>
    <n v="1679716777"/>
    <n v="1"/>
  </r>
  <r>
    <n v="552"/>
    <s v="ACDVPR"/>
    <x v="5"/>
    <s v="Asistencia "/>
    <s v="Ayuda Humanitaria Inmediata"/>
    <s v="7871. Construcción de Bogotá Región como territorio de paz para las víctimas y la reconciliación."/>
    <s v="Otorgar el 100% de medidas de ayuda humanitaria inmediata en el distrito capital, conforme a los requisitos establecidos  por la legislación vigente."/>
    <n v="1"/>
    <n v="1"/>
    <n v="1"/>
    <n v="1"/>
    <n v="1"/>
    <n v="1"/>
    <n v="1"/>
    <n v="7000000000"/>
    <n v="7131140787"/>
    <n v="3576121594"/>
    <n v="0.5014795950346731"/>
    <n v="4254291359"/>
    <n v="4173853991"/>
    <n v="0.98109265181618699"/>
  </r>
  <r>
    <n v="553"/>
    <s v="ACDVPR"/>
    <x v="6"/>
    <s v="Prevención, Protección y Garantías de No Repetición"/>
    <s v="Prevención Temprana y Garantías de No Repetición"/>
    <s v="7871. Construcción de Bogotá Región como territorio de paz para las víctimas y la reconciliación."/>
    <s v=" Gestionar la identificación participativa de riesgos y sus efectos diferenciados, en espacios y con  organizaciones formales y no formales de víctimas, así como a través de la articulación con diferentes entidades y organizaciones que tienen a cargo el desarrollo de acciones en materia de prevención, para la incorporación y el  fortalecimiento de herramientas de prevención temprana y de rutas de prevención urgente y de protección frente a conductas vulneratorias de derechos, en diferentes instrumentos con los que cuentan el Distrito y las localidades de la ciudad, entre ellos, el Plan de Contingencia,el  Plan Integral de Prevención, el Plan de Retornos y Reubicaciones,  Plan de Acción para el C oncepto de Seguridad del Distrito, Plan de Acción de la Mesa de Prevención del Reclutamiento, Uso y Utilización de NNA, entre otros."/>
    <n v="1"/>
    <n v="0.375"/>
    <n v="0.375"/>
    <n v="0.375"/>
    <n v="1"/>
    <n v="1"/>
    <n v="1"/>
    <n v="154737500"/>
    <n v="203942000"/>
    <n v="193611250"/>
    <n v="0.949344666620902"/>
    <n v="232333500"/>
    <n v="232333500"/>
    <n v="1"/>
  </r>
  <r>
    <n v="554"/>
    <s v="ACDVPR"/>
    <x v="6"/>
    <s v="Prevención, Protección y Garantías de No Repetición"/>
    <s v="Prevención Urgente"/>
    <s v="7871. Construcción de Bogotá Región como territorio de paz para las víctimas y la reconciliación."/>
    <s v="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
    <n v="1"/>
    <n v="0.3"/>
    <n v="0.3"/>
    <n v="0.3"/>
    <n v="1"/>
    <n v="1"/>
    <n v="1"/>
    <n v="154737500"/>
    <n v="105533000"/>
    <n v="85576173"/>
    <n v="0.81089491438696903"/>
    <n v="101839518"/>
    <n v="101839518"/>
    <n v="1"/>
  </r>
  <r>
    <n v="555"/>
    <s v="ACDVPR"/>
    <x v="1"/>
    <s v="Transversal"/>
    <s v="Participación  "/>
    <s v="7871. Construcción de Bogotá Región como territorio de paz para las víctimas y la reconciliación."/>
    <s v="Apoyar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
    <n v="1"/>
    <n v="0.61899999999999999"/>
    <n v="0.61899999999999999"/>
    <n v="0.61899999999999999"/>
    <n v="1"/>
    <n v="1"/>
    <n v="1"/>
    <n v="287561250"/>
    <n v="295844000"/>
    <n v="284608515"/>
    <n v="0.96202226511269451"/>
    <n v="352971775"/>
    <n v="352971775"/>
    <n v="1"/>
  </r>
  <r>
    <n v="556"/>
    <s v="ACDVPR"/>
    <x v="1"/>
    <s v="Transversal"/>
    <s v="Participación  "/>
    <s v="7871. Construcción de Bogotá Región como territorio de paz para las víctimas y la reconciliación."/>
    <s v="Fortalecer espacios de capacitación y procesos de formación a las mesas de participación efectiva y organizaciones formales y no formales, promoviendo nuevos liderazgos y el reconocimiento de los enfoques diferenciales en la consolidación de la Política Pública de Víctimas. "/>
    <n v="1"/>
    <n v="0.5"/>
    <n v="0.5"/>
    <n v="0.5"/>
    <n v="1"/>
    <n v="1"/>
    <n v="1"/>
    <n v="82939750"/>
    <n v="74657000"/>
    <n v="61181155"/>
    <n v="0.81949656428734075"/>
    <n v="75121165"/>
    <n v="75121165"/>
    <n v="1"/>
  </r>
  <r>
    <n v="558"/>
    <s v="ACDVPR"/>
    <x v="0"/>
    <s v="Memoria, Paz y Reconciliación"/>
    <s v="Reconciliación"/>
    <s v="7871. Construcción de Bogotá Región como territorio de paz para las víctimas y la reconciliación."/>
    <s v="Realizar acciones para la dignificación de las víctimas del conflicto armado, la difusión de la verdad histórica y la participación incidente de las víctimas como parte de la estrategia de reconciliación para la construcción de paz, tejido social y ciudadanía de Bogotá - Región."/>
    <n v="1"/>
    <n v="0.1933"/>
    <n v="0.1933"/>
    <n v="0.1933"/>
    <n v="1"/>
    <n v="1"/>
    <n v="1"/>
    <n v="687896550"/>
    <n v="3392457000"/>
    <n v="1737410472"/>
    <n v="0.51213927604682974"/>
    <n v="3061033688"/>
    <n v="3039152519"/>
    <n v="0.99285170591693273"/>
  </r>
  <r>
    <n v="559"/>
    <s v="ACDVPR"/>
    <x v="1"/>
    <s v="Transversal"/>
    <s v="Fortalecimiento Institucional"/>
    <s v="7871. Construcción de Bogotá Región como territorio de paz para las víctimas y la reconciliación."/>
    <s v="Realizar acciones de coordinación y articulación interinstitucional para facilitar el acceso  y la participación de las víctimas del conflicto armado en el Sistema Integral de Verdad, Justicia, Reparación y No Repetición (SIVJRNR) en Bogotá- Región"/>
    <n v="1"/>
    <n v="1"/>
    <n v="1"/>
    <n v="1"/>
    <n v="1"/>
    <n v="1"/>
    <n v="1"/>
    <n v="393591425"/>
    <n v="355812000"/>
    <n v="233753315"/>
    <n v="0.65695736793587622"/>
    <n v="227209248"/>
    <n v="221671973"/>
    <n v="0.97562918301635326"/>
  </r>
  <r>
    <n v="560"/>
    <s v="ACDVPR"/>
    <x v="2"/>
    <s v="Reparación Integral"/>
    <s v="Satisfacción"/>
    <s v="7871. Construcción de Bogotá Región como territorio de paz para las víctimas y la reconciliación."/>
    <s v="Realizar acciones, materiales y simbólicas, con enfoque reparador, que visibilicen y dignifiquen a las víctimas del conflicto armado en sus entornos territoriales, en el marco de los Programas de Desarrollo con Enfoque Territorial (PDET) en Bogotá- región"/>
    <n v="0.05"/>
    <n v="4.1000000000000002E-2"/>
    <n v="0.82"/>
    <n v="0.82"/>
    <n v="0.1"/>
    <n v="2"/>
    <n v="1"/>
    <n v="338994003"/>
    <n v="1377533000"/>
    <n v="1250490013"/>
    <n v="0.90777499558994235"/>
    <n v="1333761153"/>
    <n v="1333761153"/>
    <n v="1"/>
  </r>
  <r>
    <n v="561"/>
    <s v="ACDVPR"/>
    <x v="1"/>
    <s v="Transversal"/>
    <s v="Fortalecimiento Institucional"/>
    <s v="7871. Construcción de Bogotá Región como territorio de paz para las víctimas y la reconciliación."/>
    <s v="Formular, actualizar y hacer seguimiento al 100 % del Plan de Acción Distrital de víctimas, paz y reconciliación​ "/>
    <n v="1"/>
    <n v="0.28499999999999998"/>
    <n v="0.28499999999999998"/>
    <n v="0.28499999999999998"/>
    <n v="1"/>
    <n v="1"/>
    <n v="1"/>
    <n v="37174000"/>
    <n v="37174000"/>
    <n v="34850025"/>
    <n v="0.93748385968687797"/>
    <n v="34850025"/>
    <n v="34850025"/>
    <n v="1"/>
  </r>
  <r>
    <n v="562"/>
    <s v="ACDVPR"/>
    <x v="1"/>
    <s v="Transversal"/>
    <s v="Fortalecimiento Institucional"/>
    <s v="7871. Construcción de Bogotá Región como territorio de paz para las víctimas y la reconciliación."/>
    <s v="Brindar 100 % de asistencia técnica  para la formulación, implementación, seguimiento y evaluación a la política pública en el Distrito.​"/>
    <n v="1"/>
    <n v="0.5"/>
    <n v="0.5"/>
    <n v="0.5"/>
    <n v="1"/>
    <n v="1"/>
    <n v="1"/>
    <n v="58084000"/>
    <n v="58084000"/>
    <n v="52275038"/>
    <n v="0.89999032435782655"/>
    <n v="52275038"/>
    <n v="52275038"/>
    <n v="1"/>
  </r>
  <r>
    <n v="563"/>
    <s v="ACDVPR"/>
    <x v="1"/>
    <s v="Transversal"/>
    <s v="Sistemas de Información"/>
    <s v="7871. Construcción de Bogotá Región como territorio de paz para las víctimas y la reconciliación."/>
    <s v="Asesorar y difundir 100 % de la gestión del conocimiento en materia de víctimas, paz, reconciliación, e implementación de los acuerdos.​"/>
    <n v="1"/>
    <n v="0.33329999999999999"/>
    <n v="0.33329999999999999"/>
    <n v="0.33329999999999999"/>
    <n v="1"/>
    <n v="3.0003000300030003"/>
    <n v="1"/>
    <n v="286240000"/>
    <n v="286240000"/>
    <n v="246273510"/>
    <n v="0.86037419647847957"/>
    <n v="259439075"/>
    <n v="259439075"/>
    <n v="1"/>
  </r>
  <r>
    <n v="564"/>
    <s v="ACDVPR"/>
    <x v="1"/>
    <s v="Transversal"/>
    <s v="Fortalecimiento Institucional"/>
    <s v="7871. Construcción de Bogotá Región como territorio de paz para las víctimas y la reconciliación."/>
    <s v="Gestionar 100 % de alianzas con entidades públicas y/o privadas y cooperación internacional para hacer de Bogotá un territorio de reconciliación y construcción de memoria, verdad, justicia, reparación y garantía de no repetición​"/>
    <n v="1"/>
    <n v="0.625"/>
    <n v="0.625"/>
    <n v="0.625"/>
    <n v="1"/>
    <n v="1.6"/>
    <n v="1"/>
    <n v="56742000"/>
    <n v="56742000"/>
    <n v="45175958"/>
    <n v="0.79616435797116769"/>
    <n v="45175958"/>
    <n v="45175958"/>
    <n v="1"/>
  </r>
  <r>
    <n v="565"/>
    <s v="ACDVPR"/>
    <x v="1"/>
    <s v="Transversal"/>
    <s v="Fortalecimiento Institucional"/>
    <s v="7871. Construcción de Bogotá Región como territorio de paz para las víctimas y la reconciliación."/>
    <s v="Ejercer 100 %  de la secretaría técnica  del Comité Distrital de Justicia Transicional, los Comités Locales de Justicia Transicional y sus espacios respectivos.​"/>
    <n v="1"/>
    <n v="1"/>
    <n v="1"/>
    <n v="1"/>
    <n v="1"/>
    <n v="1"/>
    <n v="1"/>
    <n v="119318000"/>
    <n v="119318000"/>
    <n v="66731345"/>
    <n v="0.55927307698754591"/>
    <n v="88415805"/>
    <n v="88415805"/>
    <n v="1"/>
  </r>
  <r>
    <n v="566"/>
    <s v="CVP"/>
    <x v="7"/>
    <s v="Asistencia "/>
    <s v="Vivienda"/>
    <s v="7698. Traslado de hogares localizados en zonas de Alto Riesgo No mitigable o los ordenados mediante sentencias judiciales o actos administrativos"/>
    <s v="Beneficiar familias víctimas del conflicto armado de estratos 1 y 2, ubicadas en zonas de alto riesgo no mitigable , con instrumentos financieros para que accedan a una solución de vivienda definitiva."/>
    <s v="Por Demanda"/>
    <n v="0"/>
    <s v="(Por demanda)"/>
    <n v="0"/>
    <n v="3"/>
    <s v="(Por demanda)"/>
    <n v="1"/>
    <n v="1030000000"/>
    <n v="439000000"/>
    <n v="0"/>
    <n v="0"/>
    <n v="438900000"/>
    <n v="184338630"/>
    <n v="0.42000143540669854"/>
  </r>
  <r>
    <n v="567"/>
    <s v="CVP"/>
    <x v="7"/>
    <s v="Asistencia "/>
    <s v="Vivienda"/>
    <s v="7698. Traslado de hogares localizados en zonas de Alto Riesgo No mitigable o los ordenados mediante sentencias judiciales o actos administrativos"/>
    <s v="Beneficiar familias víctimas del conflicto armado de estratos 1 y 2, ubicadas en zonas de alto riesgo no mitigable , con ayuda temporal de relocalización transitoria"/>
    <s v="Por Demanda"/>
    <n v="362"/>
    <s v="(Por demanda)"/>
    <n v="1"/>
    <n v="362"/>
    <s v="(Por demanda)"/>
    <n v="1"/>
    <n v="1602000000"/>
    <n v="510000000"/>
    <n v="484330000"/>
    <n v="0.94969999999999999"/>
    <n v="510000000"/>
    <n v="484328076"/>
    <n v="0.94966289411764704"/>
  </r>
  <r>
    <n v="570"/>
    <s v="IDARTES"/>
    <x v="0"/>
    <s v="Memoria, Paz y Reconciliación"/>
    <s v="Difusión y Apropiación Colectiva de la Verdad y la Memoria"/>
    <s v="7600 - Identificación , reconocimiento y valoración de las prácticas artísticas a través del fomento en  Bogotá"/>
    <s v="Fortalecer 17 Iniciativas artistico-culturales con enfoques diferenciales A traves de 1 Estrategia de acompañamiento  que ayude a superar las brechas de acceso y con principio de equidad y en igualdad de oportunidades se desarrolllarán propuestas artístico culturales de las víctimas del conflicto armado interno encaminadas al ejercicio de sus derechos culturales, en el marco del Programa Distrital de Estímulos (PDE). Se construirá un proceso de acompañamiento antes y despues del desarrollo de las propuestas."/>
    <n v="3"/>
    <n v="3"/>
    <n v="1"/>
    <n v="1"/>
    <n v="3"/>
    <n v="1"/>
    <n v="1"/>
    <n v="30000000"/>
    <n v="30000000"/>
    <n v="30000000"/>
    <n v="1"/>
    <n v="30000000"/>
    <n v="30000000"/>
    <n v="1"/>
  </r>
  <r>
    <n v="571"/>
    <s v="IDARTES"/>
    <x v="2"/>
    <s v="Reparación Integral"/>
    <s v="Satisfacción"/>
    <s v="7619 - Fortalecimien to de procesos integrales de formación artística a lo largo de la vida  Bogotá"/>
    <s v="Formar  por demanda niños, niñas y adolescentes en su realidad familiar de las organizaciones que hacen parte de la Mesa Distrital de víctimas A traves del programa de formación artística CREA, que potencie el ejercicio libre de los derechos culturales de las víctimas del conflicto_x000a_"/>
    <s v="Por Demanda"/>
    <n v="611"/>
    <s v="(Por demanda)"/>
    <n v="1"/>
    <n v="741"/>
    <s v="(Por demanda)"/>
    <n v="1"/>
    <n v="220000000"/>
    <n v="220000000"/>
    <n v="97079955.349999994"/>
    <n v="0.44127252431818181"/>
    <n v="220000000"/>
    <n v="161740973.66832918"/>
    <n v="0.73518624394695087"/>
  </r>
  <r>
    <n v="572"/>
    <s v="IDARTES"/>
    <x v="0"/>
    <s v="Memoria, Paz y Reconciliación"/>
    <s v="Difusión y Apropiación Colectiva de la Verdad y la Memoria"/>
    <s v="7571 - Reconciliación, arte y memoria sin fronteras en Bogotá"/>
    <s v="Desarrollar  6 Acciones anuales de armonización y reconstrucción de memoria social para que las victimas del conflicto puedan relatar sus historias y lograr el reconocimiento público de las víctimas a través de la implementación de la estrategia de cinemateca rodante_x000a_"/>
    <n v="1"/>
    <n v="0.8"/>
    <n v="0.8"/>
    <n v="0.8"/>
    <n v="1"/>
    <n v="1"/>
    <n v="1"/>
    <n v="50000000"/>
    <n v="50000000"/>
    <n v="40000000"/>
    <n v="0.8"/>
    <n v="50000000"/>
    <n v="40000000"/>
    <n v="0.8"/>
  </r>
  <r>
    <n v="573"/>
    <s v="IDIPRON"/>
    <x v="5"/>
    <s v="Asistencia "/>
    <s v="Subsistencia Mínima"/>
    <s v="7720 Protección Integral a Niñez, Adolescencia y Juventud en Situación de Vida en Calle, en Riesgo de Habitarla o en Condiciones de Fragilidad Social Bogotá"/>
    <s v="Atender anualmente la totalidad de niñas, niños o adolescentes víctimas del conflicto armado,acorde con la identificación anual,  en situación de calle o en riesgo de calle, vinculados al modelo pedagógico de restablecimiento de derechos."/>
    <n v="50"/>
    <n v="203"/>
    <n v="4.0599999999999996"/>
    <n v="1"/>
    <n v="262"/>
    <n v="5.24"/>
    <n v="1"/>
    <n v="458000000"/>
    <n v="458000000"/>
    <n v="0"/>
    <n v="0"/>
    <n v="462000000"/>
    <n v="461605583"/>
    <n v="0.99914628354978352"/>
  </r>
  <r>
    <n v="574"/>
    <s v="IDIPRON"/>
    <x v="5"/>
    <s v="Asistencia "/>
    <s v="Subsistencia Mínima"/>
    <s v="7720 Protección Integral a Niñez, Adolescencia y Juventud en Situación de Vida en Calle, en Riesgo de Habitarla o en Condiciones de Fragilidad Social Bogotá"/>
    <s v="Atender la totalidad de jóvenes víctimas del conflicto armado, acorde con la identificación anual, que estén en situación de calle o en riesgo de calle, al modelo pedagógico de restablecimiento de derechos."/>
    <n v="150"/>
    <n v="469"/>
    <n v="3.1266666666666665"/>
    <n v="1"/>
    <n v="685"/>
    <n v="4.5666666666666664"/>
    <n v="1"/>
    <n v="1362000000"/>
    <n v="1362000000"/>
    <n v="16127654"/>
    <n v="1.1841155653450808E-2"/>
    <n v="1466000000"/>
    <n v="1465576307"/>
    <n v="0.9997109870395634"/>
  </r>
  <r>
    <n v="575"/>
    <s v="IDIPRON"/>
    <x v="5"/>
    <s v="Asistencia "/>
    <s v="Subsistencia Mínima"/>
    <s v="7720 Protección Integral a Niñez, Adolescencia y Juventud en Situación de Vida en Calle, en Riesgo de Habitarla o en Condiciones de Fragilidad Social Bogotá"/>
    <s v="Atender la totalidad de niños, niñas y adolescentes víctimas del conflicto, acorde con la identificación anual, que estén en riesgo o víctimas de explotación sexual comercial - ESCNNA, a través del modelo pedagógico de restablecimiento de derechos."/>
    <n v="14"/>
    <n v="26"/>
    <n v="1.8571428571428572"/>
    <n v="1"/>
    <n v="26"/>
    <n v="1.8571428571428572"/>
    <n v="1"/>
    <n v="37500000"/>
    <n v="37500000"/>
    <n v="0"/>
    <n v="0"/>
    <n v="82000000"/>
    <n v="79961879"/>
    <n v="0.97514486585365856"/>
  </r>
  <r>
    <n v="576"/>
    <s v="IDIPRON"/>
    <x v="5"/>
    <s v="Asistencia "/>
    <s v="Subsistencia Mínima"/>
    <s v="7720 Protección Integral a Niñez, Adolescencia y Juventud en Situación de Vida en Calle, en Riesgo de Habitarla o en Condiciones de Fragilidad Social Bogotá"/>
    <s v="Atender la totalidad de niñas, niños y adolescentes víctimas del conflicto, acorde con la identificación anual, que estén en riesgo o en conflicto con la ley, a través del modelo pedagógico preventivo de restablecimiento de derechos."/>
    <n v="10"/>
    <n v="51"/>
    <n v="5.0999999999999996"/>
    <n v="1"/>
    <n v="51"/>
    <n v="5.0999999999999996"/>
    <n v="1"/>
    <n v="26000000"/>
    <n v="26000000"/>
    <n v="0"/>
    <n v="0"/>
    <n v="140750000"/>
    <n v="138885083"/>
    <n v="0.98675014564831265"/>
  </r>
  <r>
    <n v="577"/>
    <s v="IDIPRON"/>
    <x v="3"/>
    <s v="Asistencia "/>
    <s v="Generación de ingresos "/>
    <s v="7726 Desarrollo Capacidades y Ampliación de Oportunidades de Jóvenes para su Inclusión Social y Productiva Bogotá"/>
    <s v="Vincular según la oferta jóvenes víctimas del conflicto armado, que son parte del modelo pedagógico de restablecimiento de derechos y acorde a la identificación anual, a la estrategia de empoderamiento de competencias laborales, en el marco del reconocimiento de estímulos de corresponsabilidad (estímulos monetarios)."/>
    <n v="230"/>
    <n v="202"/>
    <n v="0.87826086956521743"/>
    <n v="0.87826086956521743"/>
    <n v="251"/>
    <n v="1.0913043478260869"/>
    <n v="1"/>
    <n v="696500000"/>
    <n v="696500000"/>
    <n v="0"/>
    <n v="0"/>
    <n v="429250000"/>
    <n v="428797068"/>
    <n v="0.99894482935352358"/>
  </r>
  <r>
    <n v="578"/>
    <s v="IDIPRON"/>
    <x v="1"/>
    <s v="Transversal"/>
    <s v="Fortalecimiento Institucional"/>
    <s v="7727 Fortalecimiento de la Infraestructura Física, TIC y de la Gestión Institucional del IDIPRON Bogotá"/>
    <s v="Desarrollar la totalidad de jornadas de formación acordadas entre IDIPRON y ACDVPR para capacitar  a los equipos de trabajo en la atención integral a la población víctima del conflicto armado."/>
    <s v="Por demanda "/>
    <n v="6"/>
    <s v="(Por demanda)"/>
    <n v="1"/>
    <n v="6"/>
    <s v="(Por demanda)"/>
    <n v="1"/>
    <s v="No aplica"/>
    <s v="No aplica"/>
    <s v="No aplica"/>
    <s v="No aplica"/>
    <s v="No aplica"/>
    <s v="No aplica"/>
    <s v="No aplica"/>
  </r>
  <r>
    <n v="579"/>
    <s v="IDPAC"/>
    <x v="1"/>
    <s v="Transversal"/>
    <s v="Participación"/>
    <s v="7687- Fortalecimiento  a las organizaciones sociales y comunitarias para una participación ciudadana informada e incidente con enfoque diferencial en el Distrito Capital  Bogotá"/>
    <s v="Fortalecer 20  organizaciones de personas víctimas del conflicto armado, en espacios y procesos de participación."/>
    <n v="2"/>
    <n v="3"/>
    <n v="1.5"/>
    <n v="1"/>
    <n v="5"/>
    <n v="2.5"/>
    <n v="1"/>
    <n v="71900000"/>
    <n v="71900000"/>
    <n v="59000000"/>
    <n v="0.8205841446453408"/>
    <n v="82892000"/>
    <n v="82892000"/>
    <n v="1"/>
  </r>
  <r>
    <n v="580"/>
    <s v="IDPAC"/>
    <x v="1"/>
    <s v="Transversal"/>
    <s v="Participación"/>
    <s v="7687- Fortalecimiento  a las organizaciones sociales y comunitarias para una participación ciudadana informada e incidente con enfoque diferencial en el Distrito Capital  Bogotá"/>
    <s v="Implementar acciones bajo la campaña cultura para la paz en espacios o escenarios de participación de víctimas."/>
    <n v="0.2"/>
    <n v="0.7"/>
    <n v="3.4999999999999996"/>
    <n v="1"/>
    <n v="0.2"/>
    <n v="1"/>
    <n v="1"/>
    <n v="8000000"/>
    <n v="8000000"/>
    <n v="6280000"/>
    <n v="0.78500000000000003"/>
    <n v="8000000"/>
    <n v="8000000"/>
    <n v="1"/>
  </r>
  <r>
    <n v="581"/>
    <s v="IDPAC"/>
    <x v="1"/>
    <s v="Transversal"/>
    <s v="Participación"/>
    <s v="7688- Fortalecimiento de las capacidades democráticas de la ciudadanía para la participación incidente y la gobernanza, con enfoque de innovación_x000a_social, en Bogotá. Bogotá"/>
    <s v="Formar líderes o personas víctimas del conflicto que solicitan los ciclos de formación de Gerencia Escuela del IDPAC. "/>
    <s v="Por Demanda"/>
    <n v="802"/>
    <s v="(Por demanda)"/>
    <n v="1"/>
    <n v="802"/>
    <s v="(Por demanda)"/>
    <n v="1"/>
    <n v="73920000"/>
    <n v="83408000"/>
    <n v="83408000"/>
    <n v="1"/>
    <n v="83408000"/>
    <n v="83408000"/>
    <n v="1"/>
  </r>
  <r>
    <n v="582"/>
    <s v="IDPAC"/>
    <x v="2"/>
    <s v="Reparación Integral"/>
    <s v="Reparación Colectiva"/>
    <s v="7687- Fortalecimiento  a las organizaciones sociales y comunitarias para una participación ciudadana informada e incidente con enfoque diferencial en el Distrito Capital  Bogotá"/>
    <s v="Fortalecer la organización sujeto de Reparación Colectiva - Afromupaz de acuerdo con la estrategia de fortalecimiento del IDPAC"/>
    <n v="0.2"/>
    <n v="0"/>
    <n v="0"/>
    <n v="0"/>
    <n v="0.2"/>
    <n v="1"/>
    <n v="1"/>
    <s v="NA"/>
    <s v=" NA "/>
    <s v=" NA "/>
    <s v=" NA "/>
    <s v="NA"/>
    <s v="NA"/>
    <s v="NA"/>
  </r>
  <r>
    <n v="583"/>
    <s v="IDPAC"/>
    <x v="1"/>
    <s v="Transversal"/>
    <s v="Participación"/>
    <s v="7685 - Modernización del modelo de la gestión y tecnológico de las Organizaciones Comunales y de Propiedad Horizontal para el ejercicio de la_x000a_democracia activa digital en el Siglo XXI. Bogotá"/>
    <s v="Acompañar en términos de propiedad horizontal los Proyectos de viviendas de interes Prioritaria y/o Social en conjunto con Alta Consejería para las Víctimas"/>
    <s v="Por Demanda"/>
    <n v="0"/>
    <s v="(Por demanda)"/>
    <n v="0"/>
    <n v="20"/>
    <s v="(Por demanda)"/>
    <n v="1"/>
    <s v="NA"/>
    <s v=" NA "/>
    <s v=" NA "/>
    <e v="#VALUE!"/>
    <s v="NA"/>
    <s v="NA"/>
    <s v="NA"/>
  </r>
  <r>
    <n v="590"/>
    <s v="IDRD"/>
    <x v="2"/>
    <s v="Reparación Integral"/>
    <s v="Satisfacción"/>
    <s v="7854- Formación de niños, niñas, adolescentes y jóvenes, en las disciplinas deportivas priorizadas, en el marco de la jornada escolar complementaria en Bogotá"/>
    <s v="Atender 4472 niños, niñas, adolescentes y jóvenes víctimas del conflicto armado en los procesos de formación integral a través del deporte en  Instituciones Educativas Distritales"/>
    <n v="894"/>
    <n v="818"/>
    <n v="0.91498881431767343"/>
    <n v="0.91498881431767343"/>
    <n v="1013"/>
    <n v="1.1331096196868009"/>
    <n v="1"/>
    <n v="323660000"/>
    <n v="323660000"/>
    <n v="98425183"/>
    <n v="0.30410054687017241"/>
    <n v="192746145"/>
    <n v="190998195"/>
    <n v="0.99093133613645035"/>
  </r>
  <r>
    <n v="591"/>
    <s v="IPES"/>
    <x v="3"/>
    <s v="Asistencia "/>
    <s v="Generación de ingresos "/>
    <s v="7722. Fortalecimiento inclusión productiva de emprendimientos por subsistencia "/>
    <s v="Promover 250 mecanismos para el fortalecimiento de los emprendimientos de subsistencia  a la población víctima del conflicto armado del sector informal, por medio de asesoría técnica y empresarial; acompañamiento psicosocial; formación e inclusión financiera; y el fomento de espacios y canales para la comercialización."/>
    <n v="30"/>
    <n v="0"/>
    <n v="0"/>
    <n v="0"/>
    <n v="41"/>
    <n v="1.3666666666666667"/>
    <n v="1"/>
    <n v="155625000"/>
    <n v="155625000"/>
    <n v="0"/>
    <n v="0"/>
    <n v="155625000"/>
    <n v="154980000"/>
    <n v="0.99585542168674701"/>
  </r>
  <r>
    <n v="592"/>
    <s v="IPES"/>
    <x v="3"/>
    <s v="Asistencia "/>
    <s v="Generación de ingresos "/>
    <s v="7773. Fortalecimiento oferta de alternativas económicas en el espacio público en Bogotá"/>
    <s v="Brindar  350  alternativas comerciales transitorias para la generacion de ingresos a víctimas del conflicto armado vendedores informales que ocupan el espacio publico"/>
    <n v="43"/>
    <n v="0"/>
    <n v="0"/>
    <n v="0"/>
    <n v="33"/>
    <n v="0.76744186046511631"/>
    <n v="0.76744186046511631"/>
    <n v="126000000"/>
    <n v="126000000"/>
    <n v="0"/>
    <n v="0"/>
    <n v="126000000"/>
    <n v="92400000"/>
    <n v="0.73333333333333328"/>
  </r>
  <r>
    <n v="593"/>
    <s v="IPES"/>
    <x v="3"/>
    <s v="Asistencia "/>
    <s v="Generación de ingresos "/>
    <s v="7773. Fortalecimiento oferta de alternativas económicas en el espacio público en Bogotá_x000a__x000a_7772. Implementación de estrategias de organización de zonas de uso y aprovechamiento económico del espacio público en Bogotá"/>
    <s v="Vincular a 320 personas a programas de formación y capacitacion orientados a la productividad laboral,  a víctimas del conflicto armado vendedores informales, de acuerdo a las necesidades del mercado de Bogotá. "/>
    <n v="40"/>
    <n v="3"/>
    <n v="7.4999999999999997E-2"/>
    <n v="7.4999999999999997E-2"/>
    <n v="41"/>
    <n v="1.0249999999999999"/>
    <n v="1"/>
    <n v="42000000"/>
    <n v="42000000"/>
    <n v="3150000"/>
    <n v="7.4999999999999997E-2"/>
    <n v="42000000"/>
    <n v="38950000"/>
    <n v="0.92738095238095242"/>
  </r>
  <r>
    <n v="594"/>
    <s v="OFB"/>
    <x v="2"/>
    <s v="Reparación Integral"/>
    <s v="Satisfacción"/>
    <s v="Formaciòn musical vamos a la Filarmònica"/>
    <s v="Vincular 580 niños, niñas y adolescentes atendidos en el periodo"/>
    <n v="73"/>
    <n v="632"/>
    <n v="8.6575342465753433"/>
    <n v="1"/>
    <n v="641"/>
    <n v="8.7808219178082183"/>
    <n v="1"/>
    <n v="229285700.75"/>
    <n v="133975395"/>
    <n v="133975395"/>
    <n v="1"/>
    <n v="263678556"/>
    <n v="263570294"/>
    <n v="0.99958941674422697"/>
  </r>
  <r>
    <n v="595"/>
    <s v="OFB"/>
    <x v="2"/>
    <s v="Reparación Integral"/>
    <s v="Satisfacción"/>
    <s v="Bogotà ciudad Filarmònica "/>
    <s v="Apoyar 400 personas beneficiadas por la actividad cultural"/>
    <n v="50"/>
    <n v="0"/>
    <n v="0"/>
    <n v="0"/>
    <n v="1000"/>
    <n v="20"/>
    <n v="1"/>
    <n v="11896544.270736"/>
    <n v="11896544"/>
    <n v="0"/>
    <n v="0"/>
    <n v="38820000"/>
    <n v="38818762"/>
    <n v="0.99996810922205048"/>
  </r>
  <r>
    <n v="596"/>
    <s v="SCRD"/>
    <x v="2"/>
    <s v="Reparación Integral"/>
    <s v="Satisfacción"/>
    <s v="7610_x000a_Transformación social y cultural de entornos y territorios para la construcción de paz en Bogotá"/>
    <s v="Realizar en 10 localidades  procesos de intervención  para la transformación de espacios identificados desde la mirada social y cultural"/>
    <n v="5"/>
    <n v="3"/>
    <n v="0.6"/>
    <n v="0.6"/>
    <n v="5"/>
    <n v="1"/>
    <n v="1"/>
    <n v="654994778"/>
    <n v="655143045"/>
    <n v="516818080"/>
    <n v="0.78886295740192125"/>
    <n v="655143045"/>
    <n v="603251039"/>
    <n v="0.92079286135137095"/>
  </r>
  <r>
    <n v="597"/>
    <s v="SCRD"/>
    <x v="2"/>
    <s v="Reparación Integral"/>
    <s v="Satisfacción"/>
    <s v="7648_x000a_Fortalecimiento estratégico de la gestión cultural territorial, poblacional y la participación incidente"/>
    <s v="Otorgar  tres estímulos anuales a agentes culturales, artísticos, patrimoniales víctimas del conflicto armado, para fortalecer la reconstrucción de su tejido social, así como promover la participación de las comunidades a favor de la construcción de la paz desde los territorios."/>
    <n v="3"/>
    <n v="3"/>
    <n v="1"/>
    <n v="1"/>
    <n v="3"/>
    <n v="1"/>
    <n v="1"/>
    <n v="51000000"/>
    <n v="51000000"/>
    <n v="51000000"/>
    <n v="1"/>
    <n v="51000000"/>
    <n v="51000000"/>
    <n v="1"/>
  </r>
  <r>
    <n v="598"/>
    <s v="SCRD"/>
    <x v="2"/>
    <s v="Reparación Integral"/>
    <s v="Reparación Colectiva"/>
    <s v="7648_x000a_Fortalecimiento estratégico de la gestión cultural territorial, poblacional y la participación incidente"/>
    <s v="Implementar y fortalecer  el 100% de las acciones relacionadas con el componente cultural de los planes integrales de reparación colectiva PIRC, así como con las organizaciones de los sujetos de reparación colectiva y espacios de concertación priorizados"/>
    <n v="1"/>
    <n v="0"/>
    <n v="0"/>
    <n v="0"/>
    <n v="100"/>
    <n v="100"/>
    <n v="1"/>
    <n v="50400000"/>
    <n v="50400000"/>
    <n v="50400000"/>
    <n v="1"/>
    <n v="50400000"/>
    <n v="50400000"/>
    <n v="1"/>
  </r>
  <r>
    <n v="599"/>
    <s v="SDDE_x000a_"/>
    <x v="3"/>
    <s v="Asistencia "/>
    <s v="Generación de ingresos "/>
    <s v="Proeyecto de Inversión 7837_x000a_Fortalecimiento en emprendimiento y desarrollo empresarial, para aumentar la capacidad productiva y economica de Bogotá."/>
    <s v="Formar 200 personas victimas del conficto armado en temas  administrativos y financieros a través de talleres, con el fin de promover el fortalecimiento empresarial de las unidades productivas del Distrito Capital y de la población."/>
    <n v="30"/>
    <n v="34"/>
    <n v="1.1333333333333333"/>
    <n v="1"/>
    <n v="90"/>
    <n v="3"/>
    <n v="1"/>
    <n v="32000000"/>
    <n v="16000000"/>
    <n v="18900000"/>
    <n v="1.1812499999999999"/>
    <n v="39310000"/>
    <n v="39310000"/>
    <n v="1"/>
  </r>
  <r>
    <n v="600"/>
    <s v="SDDE_x000a_"/>
    <x v="3"/>
    <s v="Asistencia "/>
    <s v="Generación de ingresos "/>
    <s v="Proyecto de Inversión 7837 “FORTALECIMIENTO EN EMPRENDIMIENTO Y DESARROLLO EMPRESARIAL, PARA AUMENTAR LA CAPACIDAD PRODUCTIVA Y ECONÓMICA DE BOGOTÁ” "/>
    <s v="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
    <s v="Por Demanda"/>
    <n v="14"/>
    <s v="(Por demanda)"/>
    <n v="1"/>
    <n v="5"/>
    <s v="(Por demanda)"/>
    <n v="1"/>
    <n v="10000000"/>
    <n v="15000000"/>
    <n v="89999999"/>
    <n v="5.9999999333333331"/>
    <n v="14000000"/>
    <n v="14000000"/>
    <n v="1"/>
  </r>
  <r>
    <n v="601"/>
    <s v="SDDE_x000a_"/>
    <x v="3"/>
    <s v="Asistencia "/>
    <s v="Generación de ingresos "/>
    <s v="7863 - Mejoramiento del empleo incluyente y pertinente en  Bogotá"/>
    <s v="Formar 1000 buscadores de empleo víctimas del conflicto armado en competencias laborales (blandas y/o transversales) desde la Agencia de Gestión y Colocación de Empleo del Distrito"/>
    <n v="125"/>
    <n v="12"/>
    <n v="9.6000000000000002E-2"/>
    <n v="9.6000000000000002E-2"/>
    <n v="43"/>
    <n v="0.34399999999999997"/>
    <n v="0.34399999999999997"/>
    <n v="24500000"/>
    <n v="24500000"/>
    <n v="24500000"/>
    <n v="1"/>
    <n v="28500000"/>
    <n v="28500000"/>
    <n v="1"/>
  </r>
  <r>
    <n v="602"/>
    <s v="SDDE_x000a_"/>
    <x v="3"/>
    <s v="Asistencia "/>
    <s v="Generación de ingresos "/>
    <s v="7863 - Mejoramiento del empleo incluyente y pertinente en  Bogotá"/>
    <s v="Incorporar 1800 personas víctimas del conflicto armado a la ruta de empleo de la Agencia de Gestión y Colocación del Distrito, para que puedan acceder a servicios para la mitigación de barreras de empleabilidad y a oportunidades laborales pertinentes"/>
    <n v="100"/>
    <n v="42"/>
    <n v="0.42"/>
    <n v="0.42"/>
    <n v="135"/>
    <n v="1.35"/>
    <n v="1"/>
    <n v="78400000"/>
    <n v="78400000"/>
    <n v="34630000"/>
    <n v="0.4417091836734694"/>
    <n v="30630000"/>
    <n v="30630000"/>
    <n v="1"/>
  </r>
  <r>
    <n v="603"/>
    <s v="SDDE_x000a_"/>
    <x v="3"/>
    <s v="Asistencia "/>
    <s v="Generación de ingresos "/>
    <s v="PROYECTO 7837_x000a__x000a_FORTALECIMIENTO DEL CRECIMIENTO EMPRESARIAL EN LOS EMPRENDEDORES Y LAS MIPYMES DE BOGOTÁ_x000a__x000a_"/>
    <s v="Foratalecer  por demanda a emprendedores, empresarios, unidades productiivas y emprendimientos por subsistencia victimas del conflicto armado, en temas  financieros,  digitales  y desarrollo empresarial, a través de programas, proyectos y acciones definidas por la subdirección de emprendimiento y negocios."/>
    <s v="Por Demanda"/>
    <n v="0"/>
    <s v="(Por demanda)"/>
    <n v="0"/>
    <n v="38"/>
    <s v="(Por demanda)"/>
    <n v="1"/>
    <n v="12150000"/>
    <n v="12150000"/>
    <n v="3000000"/>
    <n v="0.24691358024691357"/>
    <n v="89999999"/>
    <n v="89999999"/>
    <n v="1"/>
  </r>
  <r>
    <n v="604"/>
    <s v="SDDE_x000a_"/>
    <x v="3"/>
    <s v="Asistencia "/>
    <s v="Generación de ingresos "/>
    <s v="7846 Incremento de la sostenibilidad del Sistema de Abastecimiento y Distribución de Alimentos de Bogotá"/>
    <s v="Garantizar espacios  de participacion por demanda a personas victimas del conflicto armado a los mercados campesinos."/>
    <s v="Por Demanda"/>
    <n v="0"/>
    <s v="(Por demanda)"/>
    <n v="0"/>
    <n v="8"/>
    <s v="(Por demanda)"/>
    <n v="1"/>
    <n v="90000000"/>
    <m/>
    <m/>
    <e v="#DIV/0!"/>
    <n v="15000000"/>
    <n v="15000000"/>
    <n v="1"/>
  </r>
  <r>
    <n v="605"/>
    <s v="SDDE_x000a_"/>
    <x v="3"/>
    <s v="Asistencia "/>
    <s v="Generación de ingresos "/>
    <s v="7846 Incremento de la sostenibilidad del Sistema de Abastecimiento y Distribución de Alimentos de Bogotá"/>
    <s v="Fortalecer por demanda  actores del abastecimiento y distribucion de alimentos víctimas del conflicto armado "/>
    <s v="Por Demanda"/>
    <n v="0"/>
    <s v="(Por demanda)"/>
    <n v="0"/>
    <n v="0"/>
    <s v="(Por demanda)"/>
    <n v="0"/>
    <s v=" $                                   -  "/>
    <m/>
    <m/>
    <e v="#DIV/0!"/>
    <n v="0"/>
    <n v="0"/>
    <e v="#DIV/0!"/>
  </r>
  <r>
    <n v="607"/>
    <s v="SDG"/>
    <x v="6"/>
    <s v="Prevención, Protección y Garantías de No Repetición"/>
    <s v="Prevención temprana "/>
    <s v="Fortalecimiento de la capacidad institucional y de los actores sociales para la garantía, promoción y protección de los derechos humanos en Bogotá"/>
    <s v="implementar 8 procesos pedagogicos para el fortalecimiento de las capacidades de los actores en escenarios de formación (formal o informal)."/>
    <n v="1"/>
    <n v="0"/>
    <n v="0"/>
    <n v="0"/>
    <n v="1"/>
    <n v="1"/>
    <n v="1"/>
    <n v="7875000"/>
    <n v="20000000"/>
    <n v="0"/>
    <n v="0"/>
    <n v="8069420"/>
    <n v="8069420"/>
    <n v="1"/>
  </r>
  <r>
    <n v="608"/>
    <s v="SDG"/>
    <x v="6"/>
    <s v="Prevención, Protección y Garantías de No Repetición"/>
    <s v="Prevención urgente "/>
    <s v="Fortalecimiento de la capacidad institucional y de los actores sociales para la garantía, promoción y protección de los derechos humanos en Bogotá"/>
    <s v=" Atender el 100% de la población victima del conflicto armado pertenecientes a población LGTBI en el marco de la Estrategia de Atención a Víctimas de Violencia(s)"/>
    <s v="100%"/>
    <n v="1"/>
    <n v="1"/>
    <n v="1"/>
    <n v="100"/>
    <n v="100"/>
    <n v="1"/>
    <n v="20000000"/>
    <n v="75571045.681785181"/>
    <n v="75571045.681785181"/>
    <n v="1"/>
    <n v="2639089.87"/>
    <n v="2639090"/>
    <n v="1.0000000492594061"/>
  </r>
  <r>
    <n v="609"/>
    <s v="SDG"/>
    <x v="6"/>
    <s v="Prevención, Protección y Garantías de No Repetición"/>
    <s v="Prevención urgente "/>
    <s v="Fortalecimiento de la capacidad institucional y de los actores sociales para la garantía, promoción y protección de los derechos humanos en Bogotá"/>
    <s v="Atender el 100% casos de personas víctimas del conflicto armado defensoras o defensores de derechos humanos en posible situación de riesgo"/>
    <s v="100%"/>
    <n v="1"/>
    <n v="1"/>
    <n v="1"/>
    <n v="100"/>
    <n v="100"/>
    <n v="1"/>
    <n v="62057612.5"/>
    <n v="20000000"/>
    <n v="5151872.980446795"/>
    <n v="0.25759364902233978"/>
    <n v="190963533.49000001"/>
    <n v="190963533"/>
    <n v="0.99999999743406498"/>
  </r>
  <r>
    <n v="610"/>
    <s v="SDG"/>
    <x v="6"/>
    <s v="Prevención, Protección y Garantías de No Repetición"/>
    <s v="Prevención urgente "/>
    <s v="Fortalecimiento de la capacidad institucional y de los actores sociales para la garantía, promoción y protección de los derechos humanos en Bogotá"/>
    <s v="Atender el 100% casos de personas víctimas del conflicto armado víctimas del delito de trata de personas"/>
    <s v="100%"/>
    <n v="1"/>
    <n v="1"/>
    <n v="1"/>
    <n v="100"/>
    <n v="100"/>
    <n v="1"/>
    <n v="20000000"/>
    <n v="7875000"/>
    <n v="2321340"/>
    <n v="0.29477333333333333"/>
    <n v="9526726.3200000003"/>
    <n v="9526726"/>
    <n v="0.99999996641028732"/>
  </r>
  <r>
    <n v="611"/>
    <s v="SDG"/>
    <x v="6"/>
    <s v="Prevención, Protección y Garantías de No Repetición"/>
    <s v="Prevención temprana "/>
    <s v="Fortalecimiento de la capacidad institucional y de los actores sociales para la garantía, promoción y protección de los derechos humanos en Bogotá"/>
    <s v=" Atender el 100% personas víctimas del conflicto armado pertenecientes a grupos étnicos a través de los servicios brindados en los espacios de atención diferenciada."/>
    <s v="100%"/>
    <n v="1"/>
    <n v="1"/>
    <n v="1"/>
    <n v="100"/>
    <n v="100"/>
    <n v="1"/>
    <n v="58125000"/>
    <n v="58125000"/>
    <n v="24551484"/>
    <n v="0.42239112258064515"/>
    <n v="37799562"/>
    <n v="37799562"/>
    <n v="1"/>
  </r>
  <r>
    <n v="612"/>
    <s v="SDG"/>
    <x v="6"/>
    <s v="Prevención, Protección y Garantías de No Repetición"/>
    <s v="Prevención temprana "/>
    <s v="Fortalecimiento de la capacidad institucional y de los actores sociales para la garantía, promoción y protección de los derechos humanos en Bogotá"/>
    <s v="Formar el 100% de personas víctimas del conflicto armado pertenecientes a grupos étnicos a través del Programa Distrital de Educación en Derechos Humanos para la Paz y la Reconciliación que lo soliciten a través de los espacios de atención diferenciada"/>
    <s v="100%"/>
    <n v="1"/>
    <n v="1"/>
    <n v="1"/>
    <n v="100"/>
    <n v="100"/>
    <n v="1"/>
    <n v="7968149"/>
    <n v="7968149"/>
    <n v="4785201.7038797066"/>
    <n v="0.60054119267595352"/>
    <n v="7749930.3600000003"/>
    <n v="7749930"/>
    <n v="0.99999995354796967"/>
  </r>
  <r>
    <n v="613"/>
    <s v="SDG"/>
    <x v="1"/>
    <s v="Transversal"/>
    <s v="Participación  "/>
    <s v="Fortalecimiento de la capacidad institucional y de los actores sociales para la garantía, promoción y protección de los derechos humanos en Bogotá"/>
    <s v="Concertar entre las comunidades étnicas víctimas y los sectores de la administración distrital, acciones que hagan parte de los Planes Integrales de Acciones Afirmativas y del Plan de Acción Distrital producto de la reformulación de las políticas públicas étnicas e implementar el 100% de las acciones concertadas. Lo anterior, con el acompañamiento de la ACDVPR"/>
    <n v="0.15"/>
    <n v="0.15"/>
    <n v="1"/>
    <n v="1"/>
    <n v="15"/>
    <n v="100"/>
    <n v="1"/>
    <n v="11000000"/>
    <n v="11000000"/>
    <n v="11000000"/>
    <n v="1"/>
    <n v="11000000"/>
    <n v="11000000"/>
    <n v="1"/>
  </r>
  <r>
    <n v="614"/>
    <s v="SDHT"/>
    <x v="7"/>
    <s v="Asistencia "/>
    <s v="Vivienda"/>
    <s v="7823. Generación de mecanismos para facilitar el acceso a una solución de vivienda a hogares vulnerables en Bogotá."/>
    <s v="Beneficia 2.000 hogares víctimas del conflicto armado con subsidios para adquisición de vivienda VIS y VIP"/>
    <n v="100.74052183641531"/>
    <n v="40"/>
    <n v="0.39705968631920413"/>
    <n v="0.39705968631920413"/>
    <n v="114"/>
    <n v="1.1316201060097317"/>
    <n v="1"/>
    <n v="1762959132.1372681"/>
    <n v="1762959132.1372681"/>
    <n v="0"/>
    <n v="0"/>
    <n v="1762959132.1400001"/>
    <n v="1471849547"/>
    <n v="0.83487445634282431"/>
  </r>
  <r>
    <n v="615"/>
    <s v="SDIS"/>
    <x v="5"/>
    <s v="Asistencia "/>
    <s v="Subsistencia Mínima"/>
    <s v="7757 - Implementación de estrategias y servicios integrales para el abordaje del fenómeno de habitabilidad en calle en Bogotá"/>
    <s v="Atender 750 ciudadanos y ciudadanas habitantes de calle y en riesgo de estarlo, víctimas del conflicto armado de 29 años en adelante, mediante la mitigación de riesgos y daños asociados al fenómeno de habitabilidad en Calle "/>
    <n v="750"/>
    <n v="64"/>
    <n v="8.533333333333333E-2"/>
    <n v="8.533333333333333E-2"/>
    <n v="340"/>
    <n v="0.45333333333333331"/>
    <n v="0.45333333333333331"/>
    <n v="1126915946"/>
    <n v="1126915946"/>
    <n v="96163494"/>
    <n v="8.5333333281273849E-2"/>
    <n v="1126915946"/>
    <n v="525894107"/>
    <n v="0.46666666566097204"/>
  </r>
  <r>
    <n v="616"/>
    <s v="SDIS"/>
    <x v="1"/>
    <s v="Transversal"/>
    <s v="Fortalecimiento Institucional"/>
    <s v="7757 - Implementación de estrategias y servicios integrales para el abordaje del fenómeno de habitabilidad en calle en Bogotá"/>
    <s v="Diseñar (1) protocolo de atención a ciudadanos y ciudadanas habitantes de calle y en riesgo de estarlo, víctimas del conflicto armado, en las diferentes modalidades de servicio del proyecto "/>
    <n v="100"/>
    <n v="0.06"/>
    <n v="5.9999999999999995E-4"/>
    <n v="5.9999999999999995E-4"/>
    <n v="100"/>
    <n v="1"/>
    <n v="1"/>
    <n v="13368000"/>
    <n v="13368000"/>
    <n v="742667"/>
    <n v="5.5555580490724114E-2"/>
    <n v="13368000"/>
    <n v="13368000"/>
    <n v="1"/>
  </r>
  <r>
    <n v="617"/>
    <s v="SDIS"/>
    <x v="1"/>
    <s v="Transversal"/>
    <s v="Fortalecimiento Institucional"/>
    <s v="7757 - Implementación de estrategias y servicios integrales para el abordaje del fenómeno de habitabilidad en calle en Bogotá"/>
    <s v="Cualificar 100 personas del equipo de talento humano de la Subdirección para la Adultez, en atención a víctimas del conflicto armado "/>
    <n v="100"/>
    <n v="0"/>
    <n v="0"/>
    <n v="0"/>
    <n v="100"/>
    <n v="1"/>
    <n v="1"/>
    <n v="8912000"/>
    <n v="8912000"/>
    <n v="742667"/>
    <n v="8.3333370736086182E-2"/>
    <n v="8912000"/>
    <n v="8912000"/>
    <n v="1"/>
  </r>
  <r>
    <n v="618"/>
    <s v="SDIS"/>
    <x v="5"/>
    <s v="Asistencia "/>
    <s v="Subsistencia Mínima"/>
    <s v="7770 - Compromiso con el envejecimiento activo y una Bogotá cuidadora e incluyente"/>
    <s v="Ofertar 1000 cupos para personas mayores víctimas con ocasión del conflicto armado a través del servicio social de Apoyos Económicos Tipo B Desplazados"/>
    <n v="1000"/>
    <n v="872"/>
    <n v="0.872"/>
    <n v="0.872"/>
    <n v="1000"/>
    <n v="1"/>
    <n v="1"/>
    <n v="776125000"/>
    <n v="776125000"/>
    <n v="562875000"/>
    <n v="0.72523755838299242"/>
    <n v="776125000"/>
    <n v="776125000"/>
    <n v="1"/>
  </r>
  <r>
    <n v="619"/>
    <s v="SDIS"/>
    <x v="5"/>
    <s v="Asistencia "/>
    <s v="Subsistencia Mínima"/>
    <s v="7770 - Compromiso con el envejecimiento activo y una Bogotá cuidadora e incluyente"/>
    <s v="Atender el 100% de personas mayores víctimas con ocasión del conflicto armado y que sean participantes del servicio social de Apoyos Económicos, proporcionadoles un ingreso económico para mejorar su autonomía y calidad de vida"/>
    <n v="1"/>
    <n v="1"/>
    <n v="1"/>
    <n v="1"/>
    <n v="100"/>
    <n v="100"/>
    <n v="1"/>
    <n v="2281151250"/>
    <n v="2281151250"/>
    <n v="1244886240"/>
    <n v="0.54572718051904712"/>
    <n v="2281151250"/>
    <n v="1663013032"/>
    <n v="0.72902357176009258"/>
  </r>
  <r>
    <n v="620"/>
    <s v="SDIS"/>
    <x v="5"/>
    <s v="Asistencia "/>
    <s v="Subsistencia Mínima"/>
    <s v="7770 - Compromiso con el envejecimiento activo y una Bogotá cuidadora e incluyente"/>
    <s v="Vincular al 100% de personas mayores víctimas con ocasión del conflicto armado, participantes del servicio social Centro Día, a procesos ocupacionales, desarrollo humano y atención integral"/>
    <n v="1"/>
    <n v="1"/>
    <n v="1"/>
    <n v="1"/>
    <n v="100"/>
    <n v="100"/>
    <n v="1"/>
    <n v="3541216970.666667"/>
    <n v="3541216970.666667"/>
    <n v="46571760"/>
    <n v="1.3151343277119908E-2"/>
    <n v="3541216970"/>
    <n v="174557856"/>
    <n v="4.9293182959077482E-2"/>
  </r>
  <r>
    <n v="621"/>
    <s v="SDIS"/>
    <x v="5"/>
    <s v="Asistencia "/>
    <s v="Subsistencia Mínima"/>
    <s v="7770 - Compromiso con el envejecimiento activo y una Bogotá cuidadora e incluyente"/>
    <s v="Atender el 100% de personas mayores víctimas con ocasión del conflicto armado, participantes del servicio social de cuidado transitorio (día - noche), a procesos de autocuidado y dignificación "/>
    <n v="1"/>
    <n v="1"/>
    <n v="1"/>
    <n v="1"/>
    <n v="100"/>
    <n v="100"/>
    <n v="1"/>
    <n v="283907755.83333337"/>
    <n v="283907755.83333337"/>
    <n v="3877050"/>
    <n v="1.3656020028829374E-2"/>
    <n v="283907755"/>
    <n v="221870648"/>
    <n v="0.78148850847698759"/>
  </r>
  <r>
    <n v="622"/>
    <s v="SDIS"/>
    <x v="5"/>
    <s v="Asistencia "/>
    <s v="Subsistencia Mínima"/>
    <s v="7770 - Compromiso con el envejecimiento activo y una Bogotá cuidadora e incluyente"/>
    <s v="Atender el 100% de personas mayores víctimas con ocasión del conflicto armado, participantes del servicio social de cuidado integral y protección institucionalizada  "/>
    <n v="1"/>
    <n v="1"/>
    <n v="1"/>
    <n v="1"/>
    <n v="100"/>
    <n v="100"/>
    <n v="1"/>
    <n v="803184060"/>
    <n v="803184060"/>
    <n v="11602980"/>
    <n v="1.4446227929373997E-2"/>
    <n v="803184060"/>
    <n v="23721648"/>
    <n v="2.9534510433386837E-2"/>
  </r>
  <r>
    <n v="623"/>
    <s v="SDIS"/>
    <x v="8"/>
    <s v="Asistencia "/>
    <s v="Seguridad alimentaria "/>
    <s v="7745 - Compromiso por una Alimentación Integral en Bogotá"/>
    <s v="Atender anualmente a 4000 personas víctimas del conflicto en el servicio de comedores comunitarios, priorizando el acceso de niños, niñas, adolescentes y jóvenes, mujeres, personas mayores, personas con orientaciones sexuales e identidades de género diversas,  con pertencia étnica, con discapacidad o cuidadoras de éstas, y de aquellas en quienes confluyen diversos sistemas de discriminación"/>
    <n v="4000"/>
    <n v="3746"/>
    <n v="0.9365"/>
    <n v="0.9365"/>
    <n v="4340"/>
    <n v="1.085"/>
    <n v="1"/>
    <n v="4851749764.5578823"/>
    <n v="4851749764.5578823"/>
    <n v="4851749764.5578823"/>
    <n v="1"/>
    <n v="4851749764"/>
    <n v="4851749764"/>
    <n v="1"/>
  </r>
  <r>
    <n v="624"/>
    <s v="SDIS"/>
    <x v="8"/>
    <s v="Asistencia "/>
    <s v="Seguridad alimentaria "/>
    <s v="7745 - Compromiso por una Alimentación Integral en Bogotá"/>
    <s v="Otorgar anualmente a 4000 personas víctimas del conflicto  apoyos alimentarios a través de bonos canjeables por alimentos y canastas, priorizando el acceso a mujeres con jefatura de hogar, personas mayores, personas con orientaciones sexuales e identidades de género diversas,  con pertencia étnica, con discapacidad o cuidadoras de éstas, y de aquellas en quienes confluyen diversos sistemas de discriminación"/>
    <n v="4000"/>
    <n v="6228"/>
    <n v="1.5569999999999999"/>
    <n v="1"/>
    <n v="8693"/>
    <n v="2.1732499999999999"/>
    <n v="1"/>
    <n v="6721156891.30408"/>
    <n v="6721156891.3040791"/>
    <n v="6721156891.3040791"/>
    <n v="1"/>
    <n v="6721156891"/>
    <n v="6721156891"/>
    <n v="1"/>
  </r>
  <r>
    <n v="625"/>
    <s v="SDIS"/>
    <x v="4"/>
    <s v="Atención "/>
    <s v="Formación y Orientación"/>
    <s v="7753- Prevención de la maternidad y paternidad temprana en Bogotá"/>
    <s v="Formular, brindar asistencia y realizar seguimiento a Lineamientos técnicos  y metodologías en derechos sexuales y derechos reproductivos para las personas víctimas del conflicto armado atendidas por la Secretaría Distrital de Integración Social"/>
    <n v="0.1"/>
    <n v="0.05"/>
    <n v="0.5"/>
    <n v="0.5"/>
    <n v="10"/>
    <n v="100"/>
    <n v="1"/>
    <n v="0"/>
    <n v="0"/>
    <n v="0"/>
    <e v="#DIV/0!"/>
    <s v="NO APLICA"/>
    <s v="NO APLICA"/>
    <e v="#VALUE!"/>
  </r>
  <r>
    <n v="626"/>
    <s v="SDIS"/>
    <x v="5"/>
    <s v="Asistencia "/>
    <s v="Seguridad alimentaria_x000a_Educación_x000a_Salud_x000a_Subsistencia mínima"/>
    <s v="7771 - Fortalecimiento de las oportunidades de inclusión de las personas con discapacidad, familias y sus cuidadores-as en Bogotá"/>
    <s v="Vincular al  100% de personas con discapacidad  víctimas del conflicto armado a los servicios sociales: Centros Crecer, Centros Avanzar, Centro Renacer y Centros Integrarte de Atención Interna y Externa."/>
    <n v="1"/>
    <n v="1"/>
    <n v="1"/>
    <n v="1"/>
    <n v="100"/>
    <n v="100"/>
    <n v="1"/>
    <n v="1844811150.5833335"/>
    <n v="1844811150.5833335"/>
    <n v="1567173672"/>
    <n v="0.84950357737400717"/>
    <n v="1844811150"/>
    <n v="1760687761"/>
    <n v="0.95439999969644584"/>
  </r>
  <r>
    <n v="627"/>
    <s v="SDIS"/>
    <x v="5"/>
    <s v="Asistencia "/>
    <s v="Subsistencia Mínima"/>
    <s v="7771 - Fortalecimiento de las oportunidades de inclusión de las personas con discapacidad, familias y sus cuidadores-as en Bogotá"/>
    <s v="Vincular al  100%  de cuidadores y cuidadoras de personas con discapacidad víctimas del conflicto armado, que voluntariamente deseen participar en la estrategia territorial y que cumplan los criterios de ingreso establecidos; lo anterior, para contribuir al reconocimiento socioeconómico y redistribución de roles en el marco del Sistema Distrital de Cuidado."/>
    <n v="1"/>
    <n v="1"/>
    <n v="1"/>
    <n v="1"/>
    <n v="100"/>
    <n v="100"/>
    <n v="1"/>
    <n v="0"/>
    <n v="0"/>
    <n v="0"/>
    <e v="#DIV/0!"/>
    <s v="NO APLICA"/>
    <s v="NO APLICA"/>
    <e v="#VALUE!"/>
  </r>
  <r>
    <n v="628"/>
    <s v="SDIS"/>
    <x v="6"/>
    <s v="Prevención, Protección y Garantías de No Repetición"/>
    <s v="Prevención Temprana"/>
    <s v="7744- Generación de Oportunidades para el Desarrollo Integral de la Niñez y la Adolescencia de Bogotá"/>
    <s v="Atender anualmente 1100 niñas, niñas y adolescentes  victimas del conflicto armado que se encuentren en riesgo de trabajo infantil"/>
    <n v="550"/>
    <n v="335"/>
    <n v="0.60909090909090913"/>
    <n v="0.60909090909090913"/>
    <n v="525"/>
    <n v="0.95454545454545459"/>
    <n v="0.95454545454545459"/>
    <n v="554323043.36786592"/>
    <n v="554323043.36786592"/>
    <n v="208123989"/>
    <n v="0.37545613787858084"/>
    <n v="554323043.37"/>
    <n v="359058281.32999998"/>
    <n v="0.6477419360867801"/>
  </r>
  <r>
    <n v="629"/>
    <s v="SDIS"/>
    <x v="4"/>
    <s v="Atención "/>
    <s v="Acompañamiento Psicosocial"/>
    <s v="7744- Generación de Oportunidades para el Desarrollo Integral de la Niñez y la Adolescencia de Bogotá"/>
    <s v="Atender anualmente 1800 niñas niños y adolescentes  victimas del conflicto armado a través del acompañamiento psicosocial desde el arte, la pedagogía y la lúdica, generando espacios de resignificación de vivencias y afectaciones que se dan o dieron en el marco del conflicto armado "/>
    <n v="900"/>
    <n v="334"/>
    <n v="0.37111111111111111"/>
    <n v="0.37111111111111111"/>
    <n v="860"/>
    <n v="0.9555555555555556"/>
    <n v="0.9555555555555556"/>
    <n v="608477847.31714416"/>
    <n v="608477847.31714404"/>
    <n v="154483205"/>
    <n v="0.25388468237773326"/>
    <n v="608477847.32000005"/>
    <n v="422689152.25"/>
    <n v="0.69466646010484367"/>
  </r>
  <r>
    <n v="630"/>
    <s v="SDIS"/>
    <x v="5"/>
    <s v="Asistencia "/>
    <s v="Subsistencia Mínima"/>
    <s v="7744- Generación de Oportunidades para el Desarrollo Integral de la Niñez y la Adolescencia de Bogotá"/>
    <s v="Atender anualmente 4500 niñas y niños víctimas de conflicto armado en los servicios de atención a la primera Infancia."/>
    <n v="4500"/>
    <n v="3057"/>
    <n v="0.67933333333333334"/>
    <n v="0.67933333333333334"/>
    <n v="3353"/>
    <n v="0.74511111111111106"/>
    <n v="0.74511111111111106"/>
    <n v="3699237998.6303205"/>
    <n v="3699237998.6303205"/>
    <n v="1147837886"/>
    <n v="0.31029035883200767"/>
    <n v="3699237998.6300001"/>
    <n v="2491647960.6399999"/>
    <n v="0.67355708434082184"/>
  </r>
  <r>
    <n v="631"/>
    <s v="SDIS"/>
    <x v="1"/>
    <s v="Transversal"/>
    <s v="Participación"/>
    <s v="7744- Generación de Oportunidades para el Desarrollo Integral de la Niñez y la Adolescencia de Bogotá"/>
    <s v="Realizar  13 encuentros a nivel local y Distrital ( 12 locales y 1 Distrital) con niñas, niños y adolescentes víctimas de conflicto armado, que fortalezcan su participación e incidencia en  escenarios de toma de decisiones, entre otros, en la actualización, implementación y seguimiento de la Política Publica de Infancia y adolescencia, así como en la actualización anual del Plan de Acción Distrital 2020-2024 de la Política Pública de Víctimas y en la implementación del protocolo de participación de NNA víctimas del conflicto armado. "/>
    <n v="13"/>
    <n v="8"/>
    <n v="0.61538461538461542"/>
    <n v="0.61538461538461542"/>
    <n v="27"/>
    <n v="2.0769230769230771"/>
    <n v="1"/>
    <n v="0"/>
    <n v="0"/>
    <n v="0"/>
    <e v="#DIV/0!"/>
    <s v="NO APLICA"/>
    <s v="NO APLICA"/>
    <e v="#VALUE!"/>
  </r>
  <r>
    <n v="632"/>
    <s v="SDIS"/>
    <x v="4"/>
    <s v="Atención "/>
    <s v="Orientación Juridica"/>
    <s v="7564-Mejoramiento de la capacidad de respuesta institucional de las Comisarías de Familia en Bogotá"/>
    <s v="Atender 100% Víctimas del Conflicto Armado  que reporten hechos de Violencia Intrafamiliar a través del Centro de Atención Integral a Víctimas de Violencia Intrafamiliar CAVIF"/>
    <n v="1"/>
    <n v="1"/>
    <n v="1"/>
    <n v="1"/>
    <n v="100"/>
    <n v="100"/>
    <n v="1"/>
    <n v="11100000"/>
    <n v="11100000"/>
    <n v="273800"/>
    <n v="2.4666666666666667E-2"/>
    <n v="11100000"/>
    <n v="600000"/>
    <n v="5.4054054054054057E-2"/>
  </r>
  <r>
    <n v="633"/>
    <s v="SDIS"/>
    <x v="4"/>
    <s v="Atención "/>
    <s v="Orientación Juridica"/>
    <s v="7564-Mejoramiento de la capacidad de respuesta institucional de las Comisarías de Familia en Bogotá"/>
    <s v="Atender 100% Víctimas del Conflicto Armado  que reporten hechos de Violencia Sexual a través del Centro de Atención Integral a Víctimas de Violencia Sexual CAIVAS"/>
    <n v="1"/>
    <n v="1"/>
    <n v="1"/>
    <n v="1"/>
    <n v="100"/>
    <n v="100"/>
    <n v="1"/>
    <n v="42300000"/>
    <n v="42300000"/>
    <n v="1779700"/>
    <n v="4.2073286052009454E-2"/>
    <n v="42300000"/>
    <n v="8700000"/>
    <n v="0.20567375886524822"/>
  </r>
  <r>
    <n v="634"/>
    <s v="SDIS"/>
    <x v="4"/>
    <s v="Atención "/>
    <s v="Orientación Juridica"/>
    <s v="7564-Mejoramiento de la capacidad de respuesta institucional de las Comisarías de Familia en Bogotá"/>
    <s v="Atender 100% Víctimas del Conflicto Armado   que requieran atención sistémica para el restablecimiento de derechos en el marco de la Violencia Intrafamiliar, a través de las Comisarias de Familia del Distrito. "/>
    <n v="1"/>
    <n v="1"/>
    <n v="1"/>
    <n v="1"/>
    <n v="100"/>
    <n v="100"/>
    <n v="1"/>
    <n v="1451700000"/>
    <n v="1451700000"/>
    <n v="298031300"/>
    <n v="0.20529813322311771"/>
    <n v="1451700000"/>
    <n v="1027500000"/>
    <n v="0.7077908658813804"/>
  </r>
  <r>
    <n v="635"/>
    <s v="SDIS"/>
    <x v="5"/>
    <s v="Asistencia "/>
    <s v="Subsistencia Mínima"/>
    <s v="7752 - Contribución a la protección de los derechos de las familias especialmente de sus integrantes afectados por la violencia intrafamiliar en la ciudad de Bogotá."/>
    <s v="Atender 100% niños y niñas víctimas de conflicto armado que se encuentren bajo medida de protección a través de los Centros Proteger. "/>
    <n v="1"/>
    <n v="1"/>
    <n v="1"/>
    <n v="1"/>
    <n v="100"/>
    <n v="100"/>
    <n v="1"/>
    <n v="275592856"/>
    <n v="275592856"/>
    <n v="1856946"/>
    <n v="6.7380048487178492E-3"/>
    <n v="275592856"/>
    <n v="100215584"/>
    <n v="0.36363636363636365"/>
  </r>
  <r>
    <n v="636"/>
    <s v="SDIS"/>
    <x v="6"/>
    <s v="Prevención, Protección y Garantías de No Repetición"/>
    <s v="Prevención temprana "/>
    <s v="7752 - Contribución a la protección de los derechos de las familias especialmente de sus integrantes afectados por la violencia intrafamiliar en la ciudad de Bogotá."/>
    <s v="Orientar 100% Víctimas de Conflicto Armado  participantes del Plan Distrital de Prevención Integral de Violencias. "/>
    <n v="1"/>
    <n v="1"/>
    <n v="1"/>
    <n v="1"/>
    <n v="100"/>
    <n v="100"/>
    <n v="1"/>
    <n v="8926207"/>
    <n v="8926207"/>
    <n v="0"/>
    <n v="0"/>
    <n v="24926012"/>
    <n v="24926012"/>
    <n v="1"/>
  </r>
  <r>
    <n v="639"/>
    <s v="SDIS"/>
    <x v="5"/>
    <s v="Asistencia "/>
    <s v="Subsistencia Mínima"/>
    <s v=" 7749 - Implementación de la estrategia de territorios cuidadores en Bogotá"/>
    <s v="Atender a 100 % personas en emergencia social, económica, natural, antrópica y sanitaria con enfoque de género, en el marco de la economía del cuidado identificadas en la Estrategia de Territorios Cuidadores que sean víctimas del conflicto armado. "/>
    <n v="1"/>
    <n v="1"/>
    <n v="1"/>
    <n v="1"/>
    <n v="100"/>
    <n v="100"/>
    <n v="1"/>
    <s v="NO APLICA"/>
    <s v="NO APLICA"/>
    <s v="NO APLICA"/>
    <s v="NO APLICA"/>
    <s v="NO APLICA"/>
    <s v="NO APLICA"/>
    <e v="#VALUE!"/>
  </r>
  <r>
    <n v="640"/>
    <s v="SDIS"/>
    <x v="4"/>
    <s v="Atención "/>
    <s v="Información y Orientación"/>
    <s v="7740 - Generación Jóvenes con  derechos en Bogotá"/>
    <s v="Vincular 100% Jóvenes víctimas _x000a_ A los servicios con cobertura y atención territorial enfocada en los servicios sociales y estrategias de la Subdirección para la Juventud."/>
    <n v="1"/>
    <n v="0.92"/>
    <n v="0.92"/>
    <n v="0.92"/>
    <n v="100"/>
    <n v="100"/>
    <n v="1"/>
    <s v="NO APLICA"/>
    <s v="NO APLICA"/>
    <s v="NO APLICA"/>
    <s v="NO APLICA"/>
    <s v="NO APLICA"/>
    <s v="NO APLICA"/>
    <e v="#VALUE!"/>
  </r>
  <r>
    <n v="641"/>
    <s v="SDIS"/>
    <x v="5"/>
    <s v="Asistencia "/>
    <s v="Subsistencia Mínima"/>
    <s v="7740 - Generación Jóvenes con  derechos en Bogotá"/>
    <s v="Vincular 100% Jóvenes víctimas en la estrategia de oportunidades juveniles por medio de transferencias monetarias condicionadas que cumplan el proceso requerido para su focalización."/>
    <n v="1"/>
    <n v="0"/>
    <n v="0"/>
    <n v="0"/>
    <s v="NO APLICA"/>
    <s v="NO APLICA"/>
    <s v="NO APLICA"/>
    <s v="NO APLICA"/>
    <s v="NO APLICA"/>
    <s v="NO APLICA"/>
    <s v="NO APLICA"/>
    <s v="NO APLICA"/>
    <s v="NO APLICA"/>
    <e v="#VALUE!"/>
  </r>
  <r>
    <n v="642"/>
    <s v="SDIS"/>
    <x v="1"/>
    <s v="Transversal"/>
    <s v="Participación"/>
    <s v="7740 - Generación Jóvenes con  derechos en Bogotá"/>
    <s v="Promover 100%  jóvenes víctimas la participación en los Comités Operativos Locales de Juventud"/>
    <n v="1"/>
    <n v="0"/>
    <n v="0"/>
    <n v="0"/>
    <n v="0"/>
    <n v="0"/>
    <n v="0"/>
    <s v="NO APLICA"/>
    <s v="NO APLICA"/>
    <s v="NO APLICA"/>
    <s v="NO APLICA"/>
    <s v="NO APLICA"/>
    <s v="NO APLICA"/>
    <e v="#VALUE!"/>
  </r>
  <r>
    <n v="643"/>
    <s v="SDIS"/>
    <x v="4"/>
    <s v="Atención "/>
    <s v="Información y Orientación"/>
    <s v="7740 - Generación Jóvenes con  derechos en Bogotá"/>
    <s v="Atender 100% Jóvenes víctimas  entre los 14 y 28 años  con sanciones no privativas de la libertad o en apoyo al restablecimiento de derechos en administración de justicia en los Centros Forjar. "/>
    <n v="1"/>
    <n v="0.59"/>
    <n v="0.59"/>
    <n v="0.59"/>
    <n v="100"/>
    <n v="100"/>
    <n v="1"/>
    <n v="532674700.25"/>
    <n v="532674700.25"/>
    <n v="12471352.109027799"/>
    <n v="2.3412698412698454E-2"/>
    <n v="659293789"/>
    <n v="659293789"/>
    <n v="1"/>
  </r>
  <r>
    <n v="644"/>
    <s v="SDIS"/>
    <x v="4"/>
    <s v="Atención "/>
    <s v="Acompañamiento Psicosocial"/>
    <s v="7756 - Compromiso Social por la Diversidad en Bogotá"/>
    <s v="Vincular  100% de  Personas  de los sectores LGBTI víctimas del conflicto armado, sus familias y redes de apoyo mayores de 14 años , a través de atención integral a la diversidad sexual y de géneros y la Unidad Contra la Disriminacion, para disminuir la vulnerabilidad por discriminación, violencias y exclusión social por orientación sexual o identidad de género."/>
    <n v="1"/>
    <n v="1"/>
    <n v="1"/>
    <n v="1"/>
    <n v="100"/>
    <n v="100"/>
    <n v="1"/>
    <n v="27646015.358706001"/>
    <n v="27646015.358705994"/>
    <n v="13823000"/>
    <n v="0.49999972222568434"/>
    <n v="27646015.359999999"/>
    <n v="27646015"/>
    <n v="0.999999986978232"/>
  </r>
  <r>
    <n v="646"/>
    <s v="SDIS"/>
    <x v="1"/>
    <s v="Transversal"/>
    <s v="Fortalecimiento Institucional"/>
    <s v="7756 - Compromiso Social por la Diversidad en Bogotá"/>
    <s v="Brindar capacitación y acompañamiento  al 100% de Funcionarios  del Ministerio Público que tienen a cargo toma de declaraciones por hechos victimizantes, orientado a promover la apropiación e implementación efectiva del enfoque diferencial por orientaciones sexuales e identidades de género en la atención brindada, y contribuir a la disminución del subregistro de personas de los sectores LGBTI en estas declaraciones en articulación la ACDVPR como coordinador del SDARIV."/>
    <n v="1"/>
    <n v="0"/>
    <n v="0"/>
    <n v="0"/>
    <n v="0"/>
    <n v="0"/>
    <n v="0"/>
    <s v="No aplica "/>
    <s v="No aplica "/>
    <s v="No aplica "/>
    <s v="NO APLICA"/>
    <s v="NO APLICA "/>
    <s v="NO APLICA "/>
    <e v="#VALUE!"/>
  </r>
  <r>
    <n v="647"/>
    <s v="SDMUJER"/>
    <x v="2"/>
    <s v="Reparación Integral"/>
    <s v="Reparación Colectiva"/>
    <s v="7676: Fortalecimiento a los liderazgos para la inclusión y equidad de género en la participación y la representación política en Bogotá"/>
    <s v="Apoyar la realización de  10 Talleres   de difusión y divulgación del Auto 092 de 2008 y normatividad relacionada con los derechos de las mujeres, realizados por las lideresas del grupo en las localidades del distrito capital "/>
    <n v="10"/>
    <n v="0"/>
    <n v="0"/>
    <n v="0"/>
    <n v="0"/>
    <n v="0"/>
    <n v="0"/>
    <n v="38200000"/>
    <n v="0"/>
    <n v="0"/>
    <e v="#DIV/0!"/>
    <n v="0"/>
    <n v="0"/>
    <e v="#DIV/0!"/>
  </r>
  <r>
    <n v="650"/>
    <s v="SDMUJER"/>
    <x v="6"/>
    <s v="Prevención, Protección y Garantías de No Repetición"/>
    <s v="Prevención urgente "/>
    <s v="7734 Fortalecimiento a la implementación del Sistema Distrital de Protección integral a las mujeres víctimas_x000d_de violencias - SOFIA en Bogotá"/>
    <s v="Brindar Asistencia y atención inmediata  al 100% de  mujeres víctimas de conflicto armado que lo requieran a través de un modelo intermedio de Casa Refugio"/>
    <n v="1"/>
    <n v="0"/>
    <s v="(Por demanda)"/>
    <n v="0"/>
    <n v="11"/>
    <s v="(Por demanda)"/>
    <n v="1"/>
    <n v="789330528.5"/>
    <n v="0"/>
    <n v="0"/>
    <e v="#DIV/0!"/>
    <n v="807593406"/>
    <n v="807593406"/>
    <n v="1"/>
  </r>
  <r>
    <n v="651"/>
    <s v="SDMUJER"/>
    <x v="6"/>
    <s v="Prevención, Protección y Garantías de No Repetición"/>
    <s v="Prevención Temprana"/>
    <s v="7734 Fortalecimiento a la implementación del Sistema Distrital de Protección integral a las mujeres víctimas_x000a_de violencias - SOFIA en Bogotá"/>
    <s v="Agendar y desarrollar 20 sesiones anuales de espacios de análisis de los riesgos diferenciales y de las situaciones de riesgo y/o amenaza que sufren las lideresas y defensoras de derechos humanos en los territorios, en el marco de los Consejos Locales de Seguridad de Mujeres."/>
    <n v="20"/>
    <n v="0"/>
    <n v="0"/>
    <n v="0"/>
    <n v="20"/>
    <n v="1"/>
    <n v="1"/>
    <n v="22000000"/>
    <n v="0"/>
    <n v="0"/>
    <e v="#DIV/0!"/>
    <n v="22000000"/>
    <n v="22000000"/>
    <n v="1"/>
  </r>
  <r>
    <n v="654"/>
    <s v="SDMUJER"/>
    <x v="1"/>
    <s v="Transversal"/>
    <s v="Participación"/>
    <s v="7676: Fortalecimiento a los liderazgos para la inclusión y equidad de género en la participación y la representación política en Bogotá"/>
    <s v="Diseñar e implementar 1 mecanismo asistencia técnica a las mesas locales Mesas Locales de participación de las víctimas a fin de fortalecer los liderazgos de las mujeres."/>
    <n v="1"/>
    <n v="0"/>
    <n v="0"/>
    <n v="0"/>
    <n v="1"/>
    <n v="1"/>
    <n v="1"/>
    <n v="7416000"/>
    <n v="0"/>
    <n v="0"/>
    <e v="#DIV/0!"/>
    <n v="7416000"/>
    <n v="7416000"/>
    <n v="1"/>
  </r>
  <r>
    <n v="655"/>
    <s v="SDMUJER"/>
    <x v="6"/>
    <s v="Prevención, Protección y Garantías de No Repetición"/>
    <s v="Prevención Temprana"/>
    <s v="7675: Implementación de la Estrategia de Territorialización de la Política Pública de Mujeres y Equidad de Género a través de las Casas de Igualdad de Oportunidades para las Mujeres en Bogotá"/>
    <s v="Realizar 1 Proceso Promoción de Derechos  dirigido a mujeres víctimas del conflicto armado y a mujeres en proceso de reincorporación"/>
    <n v="1"/>
    <n v="0"/>
    <n v="0"/>
    <n v="0"/>
    <s v="NO APLICA"/>
    <s v="NO APLICA"/>
    <s v="NO APLICA"/>
    <s v="NO APLICA"/>
    <s v="NO APLICA"/>
    <s v="NO APLICA"/>
    <s v="NO APLICA"/>
    <s v="NO APLICA"/>
    <s v="NO APLICA"/>
    <s v="NO APLICA"/>
  </r>
  <r>
    <n v="657"/>
    <s v="SDMUJER"/>
    <x v="4"/>
    <s v="Atención "/>
    <s v="_x000a_Información y Orientación"/>
    <s v="7671 - Implementación de acciones afirmativas dirigidas a las mujeres con enfoque diferencial y de género en Bogotá"/>
    <s v="Realizar atenciones  jurídicas a demanda, por medio de la estrategia &quot;Casa de Todas&quot; para proveer  información y  sensibilizar a las mujeres víctimas del conflicto armado en actividades sexuales pagadas sobre sus derechos y las rutas institucionales existentes para su reparación. "/>
    <n v="0"/>
    <n v="62"/>
    <n v="1"/>
    <n v="1"/>
    <n v="184"/>
    <n v="1"/>
    <n v="1"/>
    <s v="Gestión "/>
    <m/>
    <m/>
    <m/>
    <s v="NO APLICA"/>
    <s v="NO APLICA"/>
    <s v="NO APLICA"/>
  </r>
  <r>
    <n v="660"/>
    <s v="SDMUJER"/>
    <x v="1"/>
    <s v="Transversal"/>
    <s v="Participación"/>
    <s v="7738 Implementación de Políticas Públicas lideradas por la Secretaria de la Mujer y Transversalización de_x000a_género para promover igualdad, desarrollo de capacidades y reconocimiento de las mujeres de_x000a_Bogotá"/>
    <s v="Diseñar e implementar 1 mecanismo de asistencia técnica a la mesa distrital de víctimas, para el desarrollo de capacidades para la incidencia que faciliten la incorporación de sus demandas en las acciones de competencia de las diferentes entidades del distrito, desde un enfoque de género y enfoque diferencial."/>
    <n v="1"/>
    <n v="0.4"/>
    <n v="0.4"/>
    <n v="0.4"/>
    <n v="1"/>
    <n v="1"/>
    <n v="1"/>
    <n v="11680200"/>
    <n v="0"/>
    <n v="0"/>
    <e v="#DIV/0!"/>
    <n v="11680200"/>
    <n v="11680200"/>
    <n v="1"/>
  </r>
  <r>
    <n v="661"/>
    <s v="SDMUJER"/>
    <x v="1"/>
    <s v="Transversal"/>
    <s v="Fortalecimiento Institucional"/>
    <s v="7738 Implementación de Políticas Públicas lideradas por la Secretaria de la Mujer y Transversalización de género para promover igualdad,_x000a_desarrollo de capacidades y reconocimiento de las mujeres de Bogotá"/>
    <s v="Diseñar e implementar 1 estrategia de asistencia técnica para la inclusión de los enfoques de género y diferencial en la actualización del plan de contingencia, el mapa de riesgos y las rutas de atenión frente a los hechos victimizantes que adelanta la Alta Consejería Distrital para las Víctimas"/>
    <n v="1"/>
    <n v="0"/>
    <n v="0"/>
    <n v="0"/>
    <n v="1"/>
    <n v="1"/>
    <n v="1"/>
    <n v="2781000"/>
    <n v="0"/>
    <n v="0"/>
    <e v="#DIV/0!"/>
    <n v="2781000"/>
    <n v="2781000"/>
    <n v="1"/>
  </r>
  <r>
    <n v="663"/>
    <s v="SDMUJER"/>
    <x v="0"/>
    <s v="Memoria, Paz y Reconciliación"/>
    <s v="Difusión y apropiación colectiva de la verdad y la emmoria"/>
    <s v="7738 Implementación de Políticas Públicas lideradas por la Secretaria de la Mujer y Transversalización de género para promover igualdad,_x000a_desarrollo de capacidades y reconocimiento de las mujeres de Bogotá"/>
    <s v="Desarrollar cinco talleres de recuperación de la memoria desde las trayectorias de vida de las lideresas  para el fortalecimiento organizativo."/>
    <n v="1"/>
    <n v="0.3"/>
    <n v="0.3"/>
    <n v="0.3"/>
    <n v="4"/>
    <n v="4"/>
    <n v="1"/>
    <n v="5006430"/>
    <n v="0"/>
    <n v="0"/>
    <e v="#DIV/0!"/>
    <n v="5006430"/>
    <n v="5006430"/>
    <n v="1"/>
  </r>
  <r>
    <n v="664"/>
    <s v="SDP"/>
    <x v="1"/>
    <s v="Transversal"/>
    <s v="Fortalecimiento Institucional"/>
    <s v="N/A"/>
    <s v="Brindar el 100% de asistencia técnica a la Alta Consejería para los Derechos de las Víctimas la Paz y la Reconciliación en la elaboración del informe IGED,  en articulación con la implementación del Plan Estadístico Distrital"/>
    <n v="1"/>
    <n v="0.75"/>
    <n v="0.75"/>
    <n v="0.75"/>
    <n v="1"/>
    <n v="1.3333333333333333"/>
    <n v="1"/>
    <s v="N/A"/>
    <s v="N/A"/>
    <s v="N/A"/>
    <s v="N/A"/>
    <s v="N/A"/>
    <s v="N/A"/>
    <s v="N/A"/>
  </r>
  <r>
    <n v="665"/>
    <s v="SDP"/>
    <x v="1"/>
    <s v="Transversal"/>
    <s v="Fortalecimiento Institucional"/>
    <s v="N/A"/>
    <s v="Realizar 1 Diálogo Público  sobre construcción de paz en los territorios de Bogotá y sectores LGBTI. "/>
    <n v="1"/>
    <n v="0.3"/>
    <n v="0.3"/>
    <n v="0.3"/>
    <n v="1"/>
    <n v="1"/>
    <n v="1"/>
    <s v="N/A"/>
    <s v="N/A"/>
    <s v="N/A"/>
    <s v="N/A"/>
    <s v="N/A"/>
    <s v="N/A"/>
    <s v="N/A"/>
  </r>
  <r>
    <n v="666"/>
    <s v="SDP"/>
    <x v="0"/>
    <s v="Memoria, Paz y Reconciliación"/>
    <s v="Difusión y propiación colectiva de la verdad y la memoria"/>
    <s v="No.1 &quot;Fortalecimiento de la Política Pública LGBTI&quot;"/>
    <s v="Generar  1 Acción de Memoria de las víctimas pertenecientes a los sectores LGBTI, en coordinación con la Alta Consejería para los Derechos de las Víctimas, la Paz y la Reconciliación."/>
    <n v="1"/>
    <n v="0.3"/>
    <n v="0.3"/>
    <n v="0.3"/>
    <n v="1"/>
    <n v="1"/>
    <n v="1"/>
    <s v="N/A"/>
    <s v="N/A"/>
    <s v="N/A"/>
    <s v="N/A"/>
    <s v="N/A"/>
    <s v="N/A"/>
    <s v="N/A"/>
  </r>
  <r>
    <n v="667"/>
    <s v="SDS"/>
    <x v="9"/>
    <s v="Asistencia "/>
    <s v="Salud "/>
    <s v="7822. FORTALECIMIENTO DEL ASEGURAMIENTO EN SALUD CON ACCESO EFECTIVO BOGOTÁ"/>
    <s v="Mantener 148732 víctimas del conflicto armado residentes en Bogotá afiliadas al régimen subsidiado, para garantizar la continuidad de la cobertura en el SGSSS y ampliarla con aquella población no asegurada, que cumpla con los requisitos para ello"/>
    <n v="143132"/>
    <n v="153459"/>
    <n v="1.072150183047816"/>
    <n v="1"/>
    <n v="151569"/>
    <n v="1.0589455886873655"/>
    <n v="1"/>
    <n v="146980589662"/>
    <n v="70357064087"/>
    <n v="38538239610"/>
    <n v="0.54775224222468344"/>
    <n v="81805005698"/>
    <n v="79844314357"/>
    <n v="0.97603213490090945"/>
  </r>
  <r>
    <n v="668"/>
    <s v="SDS"/>
    <x v="2"/>
    <s v="Reparación Integral"/>
    <s v="Rehabilitacion "/>
    <s v="7832. ASISTENCIA : ABRIENDO CAMINOS PARA LA PAZ Y LA RECONCILIACIÓN DE LAS VÍCTIMAS DEL CONFLICTO ARMADO A TRAVÉS DE LA ATENCIÓN PSICOSOCIAL BOGOTÁ"/>
    <s v="Realizar a 14400 personas víctimas del conflicto armado la atención psicosocial y/o procesos de armonización con enfoque diferencial a través de la atención en las modalidades (individual, familiar, comunitario, colectivo y/o individual grupal)."/>
    <n v="1000"/>
    <n v="125"/>
    <n v="0.125"/>
    <n v="0.125"/>
    <n v="661"/>
    <n v="0.66100000000000003"/>
    <n v="0.66100000000000003"/>
    <n v="2070226345"/>
    <n v="2070226345"/>
    <n v="448962679"/>
    <n v="0.21686646973860244"/>
    <n v="1719946284"/>
    <n v="1719946284"/>
    <n v="1"/>
  </r>
  <r>
    <n v="669"/>
    <s v="SDS"/>
    <x v="9"/>
    <s v="Asistencia "/>
    <s v="Salud "/>
    <s v="7827. IMPLEMENTACIÓN BOGOTÁ NOS CUIDA, UN MODELO DE SALUD PARA UNA CIUDADANÍA PLENA. BOGOTÁ "/>
    <s v="Brindar  100% de orientación técnica  para el fortalecimiento de competencias en las EAPB e IPS priorizadas en la implementación del protocolo de atención integral con enfoque psicosocial para la población víctima del conflicto armado en el D.C., en el marco de la Ruta Integral de Atención en Salud de Agresiones Accidentes y Traumas -RIAS AAT- "/>
    <n v="0.15"/>
    <n v="0.08"/>
    <n v="0.53333333333333333"/>
    <n v="0.53333333333333333"/>
    <n v="0.15"/>
    <n v="1"/>
    <n v="1"/>
    <n v="0"/>
    <s v=" N/A "/>
    <s v=" N/A "/>
    <s v=" N/A "/>
    <s v="NA"/>
    <s v="NA"/>
    <s v="NA"/>
  </r>
  <r>
    <n v="670"/>
    <s v="SDS"/>
    <x v="1"/>
    <s v="Transversal"/>
    <s v="Participación"/>
    <s v="7750. CONSTRUCCIÓN DE CONFIANZA, PARTICIPACIÓN, DATOS ABIERTOS PARA EL BUEN VIVIR BOGOTÁ"/>
    <s v="Implementar el 100% de una estrategia de fortalecimiento de capacidades con enfoque diferencial, para la participación social en salud de las víctimas del conflicto armado "/>
    <n v="0.1"/>
    <n v="0.05"/>
    <n v="0.5"/>
    <n v="0.5"/>
    <n v="0.1"/>
    <n v="1"/>
    <n v="1"/>
    <n v="193823549"/>
    <n v="193823549"/>
    <n v="227374968"/>
    <n v="1.1731029029914213"/>
    <n v="237023568"/>
    <n v="237023568"/>
    <n v="1"/>
  </r>
  <r>
    <n v="672"/>
    <s v="SDSCJ"/>
    <x v="6"/>
    <s v="Prevención, Protección y Garantías de No Repetición"/>
    <s v="Prevención temprana"/>
    <s v="7692 Una ciudadanía transformadora para la convivencia y la seguridad en Bogotá"/>
    <s v="Formar 400 jovenes en habilidades de mediacion, tolerancia, empatía, autocontrol y manejo de emociones."/>
    <n v="50"/>
    <n v="0"/>
    <n v="0"/>
    <n v="0"/>
    <n v="50"/>
    <n v="1"/>
    <n v="1"/>
    <n v="17492150"/>
    <n v="17492150"/>
    <n v="0"/>
    <n v="0"/>
    <n v="17492150"/>
    <n v="17492150"/>
    <n v="1"/>
  </r>
  <r>
    <n v="674"/>
    <s v="SDSCJ"/>
    <x v="2"/>
    <s v="Reparación Integral"/>
    <s v="Restitución/empleo urbano y rural "/>
    <s v="7695 Generación de entornos de confianza para la prevención y control del delito en Bogotá"/>
    <s v="Contratar 10 personas victimas del comflicto armado para apoyar la implementación de los planes territoriales de seguridad"/>
    <n v="0"/>
    <n v="10"/>
    <n v="1"/>
    <n v="1"/>
    <n v="10"/>
    <n v="1"/>
    <n v="1"/>
    <n v="0"/>
    <n v="147540000"/>
    <n v="147540000"/>
    <n v="1"/>
    <n v="147540000"/>
    <n v="147540000"/>
    <n v="1"/>
  </r>
  <r>
    <n v="675"/>
    <s v="SED"/>
    <x v="10"/>
    <s v="Asistencia "/>
    <s v="Educación "/>
    <s v="7624 - Servicio Educativo de Cobertura con Equidad en Bogotá D.C"/>
    <s v="Beneficiar  100% de los niños, niñas y jóvenes víctimas del conflicto armado matriculados en colegios oficiales con acciones para garantizar su acceso y permanencia en el sistema educativo Distrital, contribuyendo al logro de trayectorias educativas completas y al cierre de brechas en el marco de una educación inclusiva."/>
    <n v="1"/>
    <n v="1"/>
    <n v="1"/>
    <n v="1"/>
    <n v="1"/>
    <n v="1"/>
    <n v="1"/>
    <n v="1311427085.3197601"/>
    <n v="1311427085.3197565"/>
    <n v="779471715"/>
    <n v="0.594369083668839"/>
    <n v="2508468917.5219998"/>
    <n v="2489842174.5979996"/>
    <n v="0.99257445735369099"/>
  </r>
  <r>
    <n v="676"/>
    <s v="SED"/>
    <x v="10"/>
    <s v="Asistencia "/>
    <s v="Educación "/>
    <s v="7736 - Fortalecimiento del Bienestar Estudiantil."/>
    <s v="Beneficiar  100% de los estudiantes 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
    <n v="1"/>
    <n v="1"/>
    <n v="1"/>
    <n v="1"/>
    <n v="1"/>
    <n v="1"/>
    <n v="1"/>
    <n v="9219831541.9630165"/>
    <n v="9219831541.9630165"/>
    <n v="6770901985.8789196"/>
    <n v="0.73438456603701796"/>
    <n v="12156086215.550001"/>
    <n v="12156086215.550001"/>
    <n v="1"/>
  </r>
  <r>
    <n v="677"/>
    <s v="SED"/>
    <x v="10"/>
    <s v="Asistencia "/>
    <s v="Educación "/>
    <s v="7736 - Fortalecimiento del Bienestar Estudiantil."/>
    <s v="Beneficiar  100% de los estudiantes víctima del conflicto armado que lo requiera con alguna modalidad de transporte (ruta escolar, subsidio u otros medios alternativos), cuando cumplan con las condiciones para la prestación del servicio."/>
    <n v="1"/>
    <n v="0"/>
    <n v="0"/>
    <n v="0"/>
    <n v="1"/>
    <n v="1"/>
    <n v="1"/>
    <n v="7964917814.9874105"/>
    <n v="7964917814.9874105"/>
    <n v="228587215.73953399"/>
    <n v="2.8699256043722945E-2"/>
    <n v="3865522138.3899999"/>
    <n v="3865522138.3899999"/>
    <n v="1"/>
  </r>
  <r>
    <n v="678"/>
    <s v="SED"/>
    <x v="10"/>
    <s v="Asistencia "/>
    <s v="Educación "/>
    <s v="7690 - Fortalecimiento de la política de educación inclusiva para poblaciones y grupos  de especial protección constitucional de Bogotá D.C._x0009__x0009__x0009__x0009_"/>
    <s v="Beneficiar 100% de los estudiantes 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
    <n v="1"/>
    <n v="1"/>
    <n v="1"/>
    <n v="1"/>
    <n v="1"/>
    <n v="1"/>
    <n v="1"/>
    <n v="692821435.64296317"/>
    <n v="692821435.64296317"/>
    <n v="443127675.00590199"/>
    <n v="0.63959867897947409"/>
    <n v="694725227.63999999"/>
    <n v="249637381.80000001"/>
    <n v="0.35933254165538914"/>
  </r>
  <r>
    <n v="679"/>
    <s v="SED"/>
    <x v="10"/>
    <s v="Asistencia "/>
    <s v="Educación "/>
    <s v="7784 - Fortalecimiento de la educación inicial con pertinencia y calidad en Bogotá D.C."/>
    <s v="Garantizar en 358 Colegios oficiales urbanos y rúales educación de calidad y pertinencia para los niños y niñas víctimas del conflicto armado en el; 10% con grado prejardín, 90% con grado jardín y 100% con grado transición."/>
    <n v="20"/>
    <n v="0"/>
    <n v="0"/>
    <n v="0"/>
    <n v="302"/>
    <n v="15.1"/>
    <n v="1"/>
    <n v="1380416953.0669999"/>
    <n v="1380416953.0669999"/>
    <n v="1160338992.9393799"/>
    <n v="0.84057138704457923"/>
    <n v="1388965062.5839999"/>
    <n v="1380238858.3279998"/>
    <n v="0.99371747750100636"/>
  </r>
  <r>
    <n v="680"/>
    <s v="SED"/>
    <x v="10"/>
    <s v="Asistencia "/>
    <s v="Educación "/>
    <s v="7758 - Fortalecimiento a la formación integral de calidad en Jornada Única y Jornada Completa, para niñas, niños y adolescentes en colegios distritales de Bogotá D.C. "/>
    <s v="Garantizar que el 50% de los niños, niñas y adolescentes víctimas del conflicto matriculados en colegios oficiales focalizados, con Jornada Única o la Jornada Completa"/>
    <n v="0.3"/>
    <n v="0.3"/>
    <n v="1"/>
    <n v="1"/>
    <n v="0.41"/>
    <n v="1.3666666666666667"/>
    <n v="1"/>
    <n v="1658457671.1334"/>
    <n v="1658457671.1334002"/>
    <n v="246995043"/>
    <n v="0.14893056802058871"/>
    <n v="1698562891.2199998"/>
    <n v="1691308665.3399999"/>
    <n v="0.99572919794874981"/>
  </r>
  <r>
    <n v="681"/>
    <s v="SED"/>
    <x v="10"/>
    <s v="Asistencia "/>
    <s v="Educación "/>
    <s v="7689 - Fortalecimiento de las competencias de los jóvenes de media del distrito para afrontar los retos del siglo XXI en Bogotá D.C."/>
    <s v="Beneficiar al 100% de estudiantes jóvenes de media víctimas del conflicto armado matriculados en colegios oficiales focalizados en alguna de las estrategia de la Dirección como son Orientación socio ocupacional, inmersión a la educación superior, programas de formación técnica SENA fortaleciendo sus capacidades y competencias permitiéndoles continuar sus trayectorias educativas en la posmedia y facilitando su vinculación en el mercado laboral"/>
    <n v="0.92"/>
    <n v="0.92"/>
    <n v="1"/>
    <n v="1"/>
    <n v="0.92"/>
    <n v="1"/>
    <n v="1"/>
    <n v="935131335.27469397"/>
    <n v="935131335.27469432"/>
    <n v="762183429.21982396"/>
    <n v="0.81505495588588417"/>
    <n v="959825759.07599998"/>
    <n v="956116137.16799998"/>
    <n v="0.99613510903106917"/>
  </r>
  <r>
    <n v="682"/>
    <s v="SED"/>
    <x v="10"/>
    <s v="Asistencia "/>
    <s v="Educación "/>
    <s v="7807 - Generación de un modelo inclusivo, eficiente y flexible que brinde alternativas de acceso, permanencia y pertinencia a programas de educación superior o educación postmedia en Bogotá D.C."/>
    <s v="Beneficiar  100 personas víctimas del conflicto armado con educación superior a través del Fondo de Reparación."/>
    <n v="25"/>
    <n v="27"/>
    <n v="1.08"/>
    <n v="1"/>
    <n v="28"/>
    <n v="1.1200000000000001"/>
    <n v="1"/>
    <n v="2000000000"/>
    <n v="2000000000"/>
    <n v="0"/>
    <n v="0"/>
    <m/>
    <m/>
    <e v="#DIV/0!"/>
  </r>
  <r>
    <n v="683"/>
    <s v="SED"/>
    <x v="0"/>
    <s v="Memoria, Paz y Reconciliación"/>
    <s v="Reconciliación"/>
    <s v="7643 - Implementación  del Programa integral de educación socioemocional, ciudadana y construcción de escuelas como territorios de paz en  Bogotá D.C."/>
    <s v="Beneficiar  100% de los niños, niñas y jóvenes 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
    <n v="1"/>
    <n v="1"/>
    <n v="1"/>
    <n v="1"/>
    <n v="1"/>
    <n v="1"/>
    <n v="1"/>
    <n v="100030025.773131"/>
    <n v="100030025.77313071"/>
    <n v="78041527.640365303"/>
    <n v="0.78018102102027254"/>
    <n v="100966893"/>
    <n v="100364997.24599999"/>
    <n v="0.99403868202619639"/>
  </r>
  <r>
    <n v="684"/>
    <s v="UDFJC"/>
    <x v="10"/>
    <s v="Asistencia "/>
    <s v="Educación "/>
    <s v="Presupuesto de gastos de funcionamiento"/>
    <s v="Beneficiar 730 personas víctima del conflicto con educación superior"/>
    <n v="730"/>
    <n v="730"/>
    <n v="1"/>
    <n v="1"/>
    <n v="995"/>
    <n v="1.3630136986301369"/>
    <n v="1"/>
    <n v="3195202920"/>
    <n v="3195202920"/>
    <n v="3195202920"/>
    <n v="1"/>
    <n v="4367069925"/>
    <n v="3833850687.1575003"/>
    <n v="0.87790000000000001"/>
  </r>
  <r>
    <n v="685"/>
    <s v="UDFJC"/>
    <x v="10"/>
    <s v="Asistencia "/>
    <s v="Educación "/>
    <s v="7566 Fortalecimiento a la Promoción para la Excelencia Académica."/>
    <s v="Atender 730 personas víctima del conflicto a través del programa de apoyo para la permanencia y el desarrollo integral."/>
    <n v="730"/>
    <n v="730"/>
    <n v="1"/>
    <n v="1"/>
    <n v="730"/>
    <n v="1"/>
    <n v="1"/>
    <n v="22000000"/>
    <n v="22000000"/>
    <n v="6999016"/>
    <n v="0.31813709090909092"/>
    <n v="15174000"/>
    <n v="9725275.8379999995"/>
    <n v="0.6409170843548174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164D566-1D5D-43B7-99E5-21737CDA0376}" name="TablaDinámica1" cacheId="11674"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1">
  <location ref="A3:B23" firstHeaderRow="1" firstDataRow="1" firstDataCol="1"/>
  <pivotFields count="20">
    <pivotField axis="axisRow" showAll="0" sortType="ascending">
      <items count="20">
        <item x="18"/>
        <item x="17"/>
        <item x="16"/>
        <item x="15"/>
        <item x="14"/>
        <item x="13"/>
        <item x="12"/>
        <item x="11"/>
        <item x="10"/>
        <item x="9"/>
        <item x="8"/>
        <item x="7"/>
        <item x="6"/>
        <item x="5"/>
        <item x="4"/>
        <item x="3"/>
        <item x="2"/>
        <item x="1"/>
        <item x="0"/>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dataField="1" showAll="0"/>
    <pivotField showAll="0"/>
    <pivotField showAll="0"/>
    <pivotField showAll="0"/>
    <pivotField numFmtId="9" showAll="0"/>
    <pivotField showAll="0"/>
    <pivotField showAll="0"/>
    <pivotField showAll="0"/>
    <pivotField showAll="0"/>
    <pivotField showAll="0"/>
    <pivotField showAll="0"/>
    <pivotField showAll="0"/>
    <pivotField showAll="0"/>
    <pivotField showAll="0"/>
    <pivotField showAll="0"/>
  </pivotFields>
  <rowFields count="1">
    <field x="0"/>
  </rowFields>
  <rowItems count="20">
    <i>
      <x v="7"/>
    </i>
    <i>
      <x v="13"/>
    </i>
    <i>
      <x/>
    </i>
    <i>
      <x v="17"/>
    </i>
    <i>
      <x v="2"/>
    </i>
    <i>
      <x v="11"/>
    </i>
    <i>
      <x v="10"/>
    </i>
    <i>
      <x v="12"/>
    </i>
    <i>
      <x v="16"/>
    </i>
    <i>
      <x v="4"/>
    </i>
    <i>
      <x v="3"/>
    </i>
    <i>
      <x v="14"/>
    </i>
    <i>
      <x v="15"/>
    </i>
    <i>
      <x v="9"/>
    </i>
    <i>
      <x v="8"/>
    </i>
    <i>
      <x v="1"/>
    </i>
    <i>
      <x v="5"/>
    </i>
    <i>
      <x v="18"/>
    </i>
    <i>
      <x v="6"/>
    </i>
    <i t="grand">
      <x/>
    </i>
  </rowItems>
  <colItems count="1">
    <i/>
  </colItems>
  <dataFields count="1">
    <dataField name="Cuenta de META PAD 2020 - 2024_x000a_(no modificar celda, texto automático)"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Medium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000598D-A310-4C90-938B-C5B4C9075152}" name="TablaDinámica3" cacheId="11674"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F10" firstHeaderRow="0" firstDataRow="1" firstDataCol="1"/>
  <pivotFields count="20">
    <pivotField showAll="0"/>
    <pivotField showAll="0"/>
    <pivotField axis="axisRow" showAll="0">
      <items count="9">
        <item m="1" x="6"/>
        <item m="1" x="7"/>
        <item x="3"/>
        <item x="4"/>
        <item x="0"/>
        <item x="5"/>
        <item x="2"/>
        <item x="1"/>
        <item t="default"/>
      </items>
    </pivotField>
    <pivotField showAll="0"/>
    <pivotField showAll="0"/>
    <pivotField dataField="1" showAll="0"/>
    <pivotField showAll="0"/>
    <pivotField showAll="0"/>
    <pivotField showAll="0"/>
    <pivotField numFmtId="9" showAll="0"/>
    <pivotField showAll="0"/>
    <pivotField showAll="0"/>
    <pivotField dataField="1" showAll="0"/>
    <pivotField dataField="1" showAll="0"/>
    <pivotField showAll="0"/>
    <pivotField showAll="0"/>
    <pivotField showAll="0"/>
    <pivotField dataField="1" showAll="0"/>
    <pivotField dataField="1" showAll="0"/>
    <pivotField showAll="0"/>
  </pivotFields>
  <rowFields count="1">
    <field x="2"/>
  </rowFields>
  <rowItems count="7">
    <i>
      <x v="2"/>
    </i>
    <i>
      <x v="3"/>
    </i>
    <i>
      <x v="4"/>
    </i>
    <i>
      <x v="5"/>
    </i>
    <i>
      <x v="6"/>
    </i>
    <i>
      <x v="7"/>
    </i>
    <i t="grand">
      <x/>
    </i>
  </rowItems>
  <colFields count="1">
    <field x="-2"/>
  </colFields>
  <colItems count="5">
    <i>
      <x/>
    </i>
    <i i="1">
      <x v="1"/>
    </i>
    <i i="2">
      <x v="2"/>
    </i>
    <i i="3">
      <x v="3"/>
    </i>
    <i i="4">
      <x v="4"/>
    </i>
  </colItems>
  <dataFields count="5">
    <dataField name="Cuenta de META PAD 2020 - 2024_x000a_(no modificar celda, texto automático)" fld="5" subtotal="count" baseField="0" baseItem="0"/>
    <dataField name="Suma de PRESUPUESTO INICIAL 2020" fld="13" baseField="0" baseItem="0"/>
    <dataField name="Suma de PRESUPUESTO DEFINITIVO 2020 _x000a_(Corte 1 de octubre al 31 de diciembre) (Pesos)" fld="17" baseField="0" baseItem="0"/>
    <dataField name="Suma de EJECUCIÓN PRESUPUESTAL 2020 _x000a_(Corte 1 de octubre al 31 de diciembre) (Pesos)" fld="18" baseField="0" baseItem="0"/>
    <dataField name="Promedio de AJUSTE AL 100%2" fld="12" subtotal="average" baseField="0" baseItem="0"/>
  </dataFields>
  <formats count="4">
    <format dxfId="1">
      <pivotArea collapsedLevelsAreSubtotals="1" fieldPosition="0">
        <references count="1">
          <reference field="2" count="0"/>
        </references>
      </pivotArea>
    </format>
    <format dxfId="2">
      <pivotArea grandRow="1" outline="0" collapsedLevelsAreSubtotals="1" fieldPosition="0"/>
    </format>
    <format dxfId="3">
      <pivotArea collapsedLevelsAreSubtotals="1" fieldPosition="0">
        <references count="2">
          <reference field="4294967294" count="1" selected="0">
            <x v="4"/>
          </reference>
          <reference field="2" count="0"/>
        </references>
      </pivotArea>
    </format>
    <format dxfId="4">
      <pivotArea field="2" grandRow="1" outline="0" collapsedLevelsAreSubtotals="1" axis="axisRow" fieldPosition="0">
        <references count="1">
          <reference field="4294967294" count="1" selected="0">
            <x v="4"/>
          </reference>
        </references>
      </pivotArea>
    </format>
  </formats>
  <pivotTableStyleInfo name="PivotStyleMedium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F84950F-B2C0-4823-B47E-AB068A1B0876}" name="TablaDinámica4" cacheId="11675"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15" firstHeaderRow="1" firstDataRow="1" firstDataCol="1"/>
  <pivotFields count="21">
    <pivotField showAll="0"/>
    <pivotField showAll="0"/>
    <pivotField axis="axisRow" showAll="0">
      <items count="12">
        <item x="8"/>
        <item x="10"/>
        <item x="3"/>
        <item x="4"/>
        <item x="2"/>
        <item x="9"/>
        <item x="5"/>
        <item x="1"/>
        <item x="0"/>
        <item x="6"/>
        <item x="7"/>
        <item t="default"/>
      </items>
    </pivotField>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s>
  <rowFields count="1">
    <field x="2"/>
  </rowFields>
  <rowItems count="12">
    <i>
      <x/>
    </i>
    <i>
      <x v="1"/>
    </i>
    <i>
      <x v="2"/>
    </i>
    <i>
      <x v="3"/>
    </i>
    <i>
      <x v="4"/>
    </i>
    <i>
      <x v="5"/>
    </i>
    <i>
      <x v="6"/>
    </i>
    <i>
      <x v="7"/>
    </i>
    <i>
      <x v="8"/>
    </i>
    <i>
      <x v="9"/>
    </i>
    <i>
      <x v="10"/>
    </i>
    <i t="grand">
      <x/>
    </i>
  </rowItems>
  <colItems count="1">
    <i/>
  </colItems>
  <dataFields count="1">
    <dataField name="Promedio de AJUSTE AL 100%2" fld="13" subtotal="average" baseField="0" baseItem="0"/>
  </dataFields>
  <formats count="1">
    <format dxfId="0">
      <pivotArea collapsedLevelsAreSubtotals="1" fieldPosition="0">
        <references count="1">
          <reference field="2" count="0"/>
        </references>
      </pivotArea>
    </format>
  </formats>
  <pivotTableStyleInfo name="PivotStyleMedium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8" dT="2020-10-30T14:42:43.30" personId="{634A23F6-F1DE-4321-BE50-393A515EB6D0}" id="{7B482E7E-FE2E-487B-9DAA-B5B1D0CA08E5}">
    <text>Pasaron de 5 a 32 productos</text>
  </threadedComment>
  <threadedComment ref="H10" dT="2020-10-30T15:12:18.15" personId="{634A23F6-F1DE-4321-BE50-393A515EB6D0}" id="{F647E337-ABFE-49FA-8034-723A9B6E46E0}">
    <text>Ajustaron la anualización al 100%</text>
  </threadedComment>
  <threadedComment ref="H11" dT="2020-10-30T15:16:38.16" personId="{634A23F6-F1DE-4321-BE50-393A515EB6D0}" id="{BB5C6EEC-F59D-4F81-8C84-560472789596}">
    <text>Ajustaron la anualización de la meta al 100%</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386E8-C1E4-4D57-A55B-FE5DB5461184}">
  <sheetPr>
    <tabColor rgb="FF7030A0"/>
  </sheetPr>
  <dimension ref="A1:A27"/>
  <sheetViews>
    <sheetView topLeftCell="A10" workbookViewId="0">
      <selection activeCell="A27" sqref="A27"/>
    </sheetView>
  </sheetViews>
  <sheetFormatPr defaultColWidth="11" defaultRowHeight="15.75"/>
  <cols>
    <col min="1" max="1" width="22.75" customWidth="1"/>
    <col min="2" max="2" width="20.375" customWidth="1"/>
  </cols>
  <sheetData>
    <row r="1" spans="1:1">
      <c r="A1" s="35" t="s">
        <v>0</v>
      </c>
    </row>
    <row r="2" spans="1:1">
      <c r="A2" s="35"/>
    </row>
    <row r="3" spans="1:1">
      <c r="A3" s="325" t="s">
        <v>1</v>
      </c>
    </row>
    <row r="4" spans="1:1">
      <c r="A4" s="325" t="s">
        <v>2</v>
      </c>
    </row>
    <row r="5" spans="1:1">
      <c r="A5" s="325" t="s">
        <v>3</v>
      </c>
    </row>
    <row r="6" spans="1:1">
      <c r="A6" s="325" t="s">
        <v>4</v>
      </c>
    </row>
    <row r="7" spans="1:1">
      <c r="A7" s="325" t="s">
        <v>5</v>
      </c>
    </row>
    <row r="8" spans="1:1">
      <c r="A8" s="325" t="s">
        <v>6</v>
      </c>
    </row>
    <row r="9" spans="1:1">
      <c r="A9" s="325" t="s">
        <v>7</v>
      </c>
    </row>
    <row r="10" spans="1:1">
      <c r="A10" s="325" t="s">
        <v>8</v>
      </c>
    </row>
    <row r="11" spans="1:1">
      <c r="A11" s="325" t="s">
        <v>9</v>
      </c>
    </row>
    <row r="12" spans="1:1">
      <c r="A12" s="325" t="s">
        <v>10</v>
      </c>
    </row>
    <row r="13" spans="1:1">
      <c r="A13" s="325" t="s">
        <v>11</v>
      </c>
    </row>
    <row r="14" spans="1:1">
      <c r="A14" s="325" t="s">
        <v>12</v>
      </c>
    </row>
    <row r="15" spans="1:1">
      <c r="A15" s="325" t="s">
        <v>13</v>
      </c>
    </row>
    <row r="16" spans="1:1">
      <c r="A16" s="325" t="s">
        <v>14</v>
      </c>
    </row>
    <row r="17" spans="1:1">
      <c r="A17" s="325" t="s">
        <v>15</v>
      </c>
    </row>
    <row r="18" spans="1:1">
      <c r="A18" s="325" t="s">
        <v>16</v>
      </c>
    </row>
    <row r="19" spans="1:1">
      <c r="A19" s="325" t="s">
        <v>17</v>
      </c>
    </row>
    <row r="20" spans="1:1">
      <c r="A20" s="325" t="s">
        <v>18</v>
      </c>
    </row>
    <row r="21" spans="1:1">
      <c r="A21" s="325" t="s">
        <v>19</v>
      </c>
    </row>
    <row r="22" spans="1:1">
      <c r="A22" s="325" t="s">
        <v>20</v>
      </c>
    </row>
    <row r="23" spans="1:1">
      <c r="A23" s="325" t="s">
        <v>21</v>
      </c>
    </row>
    <row r="24" spans="1:1">
      <c r="A24" s="325" t="s">
        <v>22</v>
      </c>
    </row>
    <row r="25" spans="1:1">
      <c r="A25" s="325" t="s">
        <v>23</v>
      </c>
    </row>
    <row r="26" spans="1:1">
      <c r="A26" s="343" t="s">
        <v>24</v>
      </c>
    </row>
    <row r="27" spans="1:1">
      <c r="A27" s="325" t="s">
        <v>25</v>
      </c>
    </row>
  </sheetData>
  <hyperlinks>
    <hyperlink ref="A6" location="'Seguimiento PAD 2020'!A1" display="Seguimiento PAD 2020" xr:uid="{D16BFA95-884F-4FFC-8866-3C3763CD0B90}"/>
    <hyperlink ref="A7" location="ACDVPR!A1" display="ACDVPR" xr:uid="{CD3A25C0-2A83-4B64-8CA5-2CEF8990AE07}"/>
    <hyperlink ref="A8" location="CVP!A1" display="CVP" xr:uid="{E033F3B1-CFD8-4F35-AB59-2AA2E1E5B54D}"/>
    <hyperlink ref="A9" location="IDARTES!A1" display="IDARTES" xr:uid="{99689761-AF4A-4057-809E-06176E41EB3C}"/>
    <hyperlink ref="A10" location="IDIPRON!A1" display="IDIPRON" xr:uid="{392D2AF6-FC69-4FE0-94D4-02CD1D4F2735}"/>
    <hyperlink ref="A11" location="IDPAC!A1" display="IDPAC" xr:uid="{E8514E27-FE2F-4AE9-AAF2-17D61EE785FE}"/>
    <hyperlink ref="A12" location="IDRD!A1" display="IDRD" xr:uid="{7936E357-9249-40BB-9C84-B9EFCAB367E8}"/>
    <hyperlink ref="A13" location="IPES!A1" display="IPES" xr:uid="{B86E9DA1-E3BE-4F87-9152-1C7F6F321153}"/>
    <hyperlink ref="A14" location="OFB!A1" display="OFB" xr:uid="{6DE29375-2446-4330-B2BB-4B0B6AD3DA50}"/>
    <hyperlink ref="A15" location="SCRD!A1" display="SCRD" xr:uid="{C5BF4377-4A09-4939-887B-F8FC760C8230}"/>
    <hyperlink ref="A16" location="SDDE!A1" display="SDDE" xr:uid="{BB5A11FE-EFBB-4C44-A5C7-6901470327EE}"/>
    <hyperlink ref="A17" location="SDG!A1" display="SDG" xr:uid="{CDDB6934-2554-4525-BDFC-A4584AB8F3F7}"/>
    <hyperlink ref="A18" location="SDHT!A1" display="SDHT" xr:uid="{5C1A950D-3D2A-4129-A320-C44CCF9F63DC}"/>
    <hyperlink ref="A19" location="SDIS!A1" display="SDIS" xr:uid="{B8607960-F175-476C-9BB3-F0D530CC2BDC}"/>
    <hyperlink ref="A20" location="SMUJER!A1" display="SMUJER" xr:uid="{B00DCBD9-4BC0-491D-9CBD-C4D3F9CC96EE}"/>
    <hyperlink ref="A21" location="SDP!A1" display="SDP" xr:uid="{08D356F6-72CC-49E2-865D-ED50CD455B02}"/>
    <hyperlink ref="A22" location="SDS!A1" display="SDS" xr:uid="{15FE8934-9FB3-4DEF-8745-9AA18BBBCE70}"/>
    <hyperlink ref="A23" location="SDSCJ!A1" display="SDSCJ" xr:uid="{B5288819-8EFB-43FC-93F4-495CCF5A17C9}"/>
    <hyperlink ref="A24" location="SED!A1" display="SED" xr:uid="{395A2186-250B-4580-9493-7C25E25BD5F6}"/>
    <hyperlink ref="A25" location="UDFJC!A1" display="UDFJC" xr:uid="{AC8AD0E5-41FF-4819-922B-60B3E2A2B7D1}"/>
    <hyperlink ref="A27" location="'RESUMEN PAD 2020'!A1" display="RESUMEN PAD 2020" xr:uid="{A114FB3B-309B-4A0E-9923-34E6AD757CF2}"/>
    <hyperlink ref="A26" location="'Base Beneficiarios '!A1" display="Base Beneficiarios " xr:uid="{4FC86B17-6882-49D2-9534-16F2452189C6}"/>
    <hyperlink ref="A3" location="Entidades!A1" display="Entidades" xr:uid="{6195F208-3BCF-4086-AA57-73F3E9DFC8AE}"/>
    <hyperlink ref="A4" location="Componentes!A1" display="Componenetes " xr:uid="{D5735640-13E7-4B88-AEB2-238481D3D17C}"/>
    <hyperlink ref="A5" location="Derechos!A1" display="Derechos " xr:uid="{96F372F9-CDC3-4234-8AEE-4B64F6650E55}"/>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9"/>
  <sheetViews>
    <sheetView workbookViewId="0"/>
  </sheetViews>
  <sheetFormatPr defaultColWidth="11" defaultRowHeight="15.75"/>
  <cols>
    <col min="1" max="1" width="6.625" customWidth="1"/>
    <col min="6" max="6" width="17.875" customWidth="1"/>
    <col min="7" max="7" width="24.5" customWidth="1"/>
    <col min="8" max="8" width="12.5" customWidth="1"/>
    <col min="10" max="10" width="11.5" customWidth="1"/>
    <col min="15" max="15" width="16" customWidth="1"/>
    <col min="16" max="16" width="16.75" customWidth="1"/>
    <col min="17" max="17" width="17.875" customWidth="1"/>
    <col min="19" max="19" width="15.875" customWidth="1"/>
    <col min="20" max="20" width="16"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54"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104.25" customHeight="1">
      <c r="A4" s="140">
        <f>'Seguimiento PAD 2020'!A39</f>
        <v>579</v>
      </c>
      <c r="B4" s="140" t="str">
        <f>'Seguimiento PAD 2020'!B39</f>
        <v>IDPAC</v>
      </c>
      <c r="C4" s="140" t="str">
        <f>'Seguimiento PAD 2020'!C39</f>
        <v>Transversal</v>
      </c>
      <c r="D4" s="140" t="str">
        <f>'Seguimiento PAD 2020'!D39</f>
        <v>Transversal</v>
      </c>
      <c r="E4" s="140" t="str">
        <f>'Seguimiento PAD 2020'!E39</f>
        <v>Participación</v>
      </c>
      <c r="F4" s="140" t="str">
        <f>'Seguimiento PAD 2020'!F39</f>
        <v>7687- Fortalecimiento  a las organizaciones sociales y comunitarias para una participación ciudadana informada e incidente con enfoque diferencial en el Distrito Capital  Bogotá</v>
      </c>
      <c r="G4" s="140" t="str">
        <f>'Seguimiento PAD 2020'!G39</f>
        <v>Fortalecer 20  organizaciones de personas víctimas del conflicto armado, en espacios y procesos de participación.</v>
      </c>
      <c r="H4" s="49">
        <f>'Seguimiento PAD 2020'!H39</f>
        <v>2</v>
      </c>
      <c r="I4" s="257">
        <f>'Seguimiento PAD 2020'!I39</f>
        <v>3</v>
      </c>
      <c r="J4" s="49">
        <f>'Seguimiento PAD 2020'!J39</f>
        <v>1.5</v>
      </c>
      <c r="K4" s="259">
        <f>'Seguimiento PAD 2020'!K39</f>
        <v>1</v>
      </c>
      <c r="L4" s="261">
        <f>'Seguimiento PAD 2020'!L39</f>
        <v>5</v>
      </c>
      <c r="M4" s="259">
        <f>'Seguimiento PAD 2020'!M39</f>
        <v>2.5</v>
      </c>
      <c r="N4" s="259">
        <f>'Seguimiento PAD 2020'!N39</f>
        <v>1</v>
      </c>
      <c r="O4" s="221">
        <f>'Seguimiento PAD 2020'!O39</f>
        <v>71900000</v>
      </c>
      <c r="P4" s="264">
        <f>'Seguimiento PAD 2020'!P39</f>
        <v>71900000</v>
      </c>
      <c r="Q4" s="264">
        <f>'Seguimiento PAD 2020'!Q39</f>
        <v>59000000</v>
      </c>
      <c r="R4" s="212">
        <f>'Seguimiento PAD 2020'!R39</f>
        <v>0.8205841446453408</v>
      </c>
      <c r="S4" s="262">
        <f>'Seguimiento PAD 2020'!S39</f>
        <v>82892000</v>
      </c>
      <c r="T4" s="262">
        <f>'Seguimiento PAD 2020'!T39</f>
        <v>82892000</v>
      </c>
      <c r="U4" s="212">
        <f>'Seguimiento PAD 2020'!U39</f>
        <v>1</v>
      </c>
      <c r="V4" s="141" t="str">
        <f>'Seguimiento PAD 2020'!V39</f>
        <v>Aportes Distrito</v>
      </c>
      <c r="W4" s="141">
        <f>'Seguimiento PAD 2020'!W39</f>
        <v>0</v>
      </c>
    </row>
    <row r="5" spans="1:23" ht="89.25">
      <c r="A5" s="140">
        <f>'Seguimiento PAD 2020'!A40</f>
        <v>580</v>
      </c>
      <c r="B5" s="140" t="str">
        <f>'Seguimiento PAD 2020'!B40</f>
        <v>IDPAC</v>
      </c>
      <c r="C5" s="140" t="str">
        <f>'Seguimiento PAD 2020'!C40</f>
        <v>Transversal</v>
      </c>
      <c r="D5" s="140" t="str">
        <f>'Seguimiento PAD 2020'!D40</f>
        <v>Transversal</v>
      </c>
      <c r="E5" s="140" t="str">
        <f>'Seguimiento PAD 2020'!E40</f>
        <v>Participación</v>
      </c>
      <c r="F5" s="140" t="str">
        <f>'Seguimiento PAD 2020'!F40</f>
        <v>7687- Fortalecimiento  a las organizaciones sociales y comunitarias para una participación ciudadana informada e incidente con enfoque diferencial en el Distrito Capital  Bogotá</v>
      </c>
      <c r="G5" s="140" t="str">
        <f>'Seguimiento PAD 2020'!G40</f>
        <v>Implementar acciones bajo la campaña cultura para la paz en espacios o escenarios de participación de víctimas.</v>
      </c>
      <c r="H5" s="49">
        <f>'Seguimiento PAD 2020'!H40</f>
        <v>0.2</v>
      </c>
      <c r="I5" s="257">
        <f>'Seguimiento PAD 2020'!I40</f>
        <v>0.7</v>
      </c>
      <c r="J5" s="49">
        <f>'Seguimiento PAD 2020'!J40</f>
        <v>3.4999999999999996</v>
      </c>
      <c r="K5" s="259">
        <f>'Seguimiento PAD 2020'!K40</f>
        <v>1</v>
      </c>
      <c r="L5" s="261">
        <f>'Seguimiento PAD 2020'!L40</f>
        <v>0.2</v>
      </c>
      <c r="M5" s="259">
        <f>'Seguimiento PAD 2020'!M40</f>
        <v>1</v>
      </c>
      <c r="N5" s="259">
        <f>'Seguimiento PAD 2020'!N40</f>
        <v>1</v>
      </c>
      <c r="O5" s="221">
        <f>'Seguimiento PAD 2020'!O40</f>
        <v>8000000</v>
      </c>
      <c r="P5" s="264">
        <f>'Seguimiento PAD 2020'!P40</f>
        <v>8000000</v>
      </c>
      <c r="Q5" s="264">
        <f>'Seguimiento PAD 2020'!Q40</f>
        <v>6280000</v>
      </c>
      <c r="R5" s="212">
        <f>'Seguimiento PAD 2020'!R40</f>
        <v>0.78500000000000003</v>
      </c>
      <c r="S5" s="262">
        <f>'Seguimiento PAD 2020'!S40</f>
        <v>8000000</v>
      </c>
      <c r="T5" s="262">
        <f>'Seguimiento PAD 2020'!T40</f>
        <v>8000000</v>
      </c>
      <c r="U5" s="212">
        <f>'Seguimiento PAD 2020'!U40</f>
        <v>1</v>
      </c>
      <c r="V5" s="141" t="str">
        <f>'Seguimiento PAD 2020'!V40</f>
        <v>Aportes Distrito</v>
      </c>
      <c r="W5" s="141">
        <f>'Seguimiento PAD 2020'!W40</f>
        <v>0</v>
      </c>
    </row>
    <row r="6" spans="1:23" ht="89.25">
      <c r="A6" s="140">
        <f>'Seguimiento PAD 2020'!A41</f>
        <v>581</v>
      </c>
      <c r="B6" s="140" t="str">
        <f>'Seguimiento PAD 2020'!B41</f>
        <v>IDPAC</v>
      </c>
      <c r="C6" s="140" t="str">
        <f>'Seguimiento PAD 2020'!C41</f>
        <v>Transversal</v>
      </c>
      <c r="D6" s="140" t="str">
        <f>'Seguimiento PAD 2020'!D41</f>
        <v>Transversal</v>
      </c>
      <c r="E6" s="140" t="str">
        <f>'Seguimiento PAD 2020'!E41</f>
        <v>Participación</v>
      </c>
      <c r="F6" s="140" t="str">
        <f>'Seguimiento PAD 2020'!F41</f>
        <v>7688- Fortalecimiento de las capacidades democráticas de la ciudadanía para la participación incidente y la gobernanza, con enfoque de innovación
social, en Bogotá. Bogotá</v>
      </c>
      <c r="G6" s="140" t="str">
        <f>'Seguimiento PAD 2020'!G41</f>
        <v xml:space="preserve">Formar líderes o personas víctimas del conflicto que solicitan los ciclos de formación de Gerencia Escuela del IDPAC. </v>
      </c>
      <c r="H6" s="49" t="str">
        <f>'Seguimiento PAD 2020'!H41</f>
        <v>Por Demanda</v>
      </c>
      <c r="I6" s="257">
        <f>'Seguimiento PAD 2020'!I41</f>
        <v>802</v>
      </c>
      <c r="J6" s="49" t="str">
        <f>'Seguimiento PAD 2020'!J41</f>
        <v>(Por demanda)</v>
      </c>
      <c r="K6" s="259">
        <f>'Seguimiento PAD 2020'!K41</f>
        <v>1</v>
      </c>
      <c r="L6" s="261">
        <f>'Seguimiento PAD 2020'!L41</f>
        <v>802</v>
      </c>
      <c r="M6" s="259" t="str">
        <f>'Seguimiento PAD 2020'!M41</f>
        <v>(Por demanda)</v>
      </c>
      <c r="N6" s="259">
        <f>'Seguimiento PAD 2020'!N41</f>
        <v>1</v>
      </c>
      <c r="O6" s="221">
        <f>'Seguimiento PAD 2020'!O41</f>
        <v>73920000</v>
      </c>
      <c r="P6" s="264">
        <f>'Seguimiento PAD 2020'!P41</f>
        <v>83408000</v>
      </c>
      <c r="Q6" s="264">
        <f>'Seguimiento PAD 2020'!Q41</f>
        <v>83408000</v>
      </c>
      <c r="R6" s="212">
        <f>'Seguimiento PAD 2020'!R41</f>
        <v>1</v>
      </c>
      <c r="S6" s="262">
        <f>'Seguimiento PAD 2020'!S41</f>
        <v>83408000</v>
      </c>
      <c r="T6" s="262">
        <f>'Seguimiento PAD 2020'!T41</f>
        <v>83408000</v>
      </c>
      <c r="U6" s="212">
        <f>'Seguimiento PAD 2020'!U41</f>
        <v>1</v>
      </c>
      <c r="V6" s="141" t="str">
        <f>'Seguimiento PAD 2020'!V41</f>
        <v>Aportes Distrito</v>
      </c>
      <c r="W6" s="141">
        <f>'Seguimiento PAD 2020'!W41</f>
        <v>0</v>
      </c>
    </row>
    <row r="7" spans="1:23" ht="89.25">
      <c r="A7" s="140">
        <f>'Seguimiento PAD 2020'!A42</f>
        <v>582</v>
      </c>
      <c r="B7" s="140" t="str">
        <f>'Seguimiento PAD 2020'!B42</f>
        <v>IDPAC</v>
      </c>
      <c r="C7" s="140" t="str">
        <f>'Seguimiento PAD 2020'!C42</f>
        <v>Reparación Integral</v>
      </c>
      <c r="D7" s="140" t="str">
        <f>'Seguimiento PAD 2020'!D42</f>
        <v>Reparación Integral</v>
      </c>
      <c r="E7" s="140" t="str">
        <f>'Seguimiento PAD 2020'!E42</f>
        <v>Reparación Colectiva</v>
      </c>
      <c r="F7" s="140" t="str">
        <f>'Seguimiento PAD 2020'!F42</f>
        <v>7687- Fortalecimiento  a las organizaciones sociales y comunitarias para una participación ciudadana informada e incidente con enfoque diferencial en el Distrito Capital  Bogotá</v>
      </c>
      <c r="G7" s="140" t="str">
        <f>'Seguimiento PAD 2020'!G42</f>
        <v>Fortalecer la organización sujeto de Reparación Colectiva - Afromupaz de acuerdo con la estrategia de fortalecimiento del IDPAC</v>
      </c>
      <c r="H7" s="49">
        <f>'Seguimiento PAD 2020'!H42</f>
        <v>0.2</v>
      </c>
      <c r="I7" s="257">
        <f>'Seguimiento PAD 2020'!I42</f>
        <v>0</v>
      </c>
      <c r="J7" s="49">
        <f>'Seguimiento PAD 2020'!J42</f>
        <v>0</v>
      </c>
      <c r="K7" s="259">
        <f>'Seguimiento PAD 2020'!K42</f>
        <v>0</v>
      </c>
      <c r="L7" s="261">
        <f>'Seguimiento PAD 2020'!L42</f>
        <v>0.2</v>
      </c>
      <c r="M7" s="259">
        <f>'Seguimiento PAD 2020'!M42</f>
        <v>1</v>
      </c>
      <c r="N7" s="259">
        <f>'Seguimiento PAD 2020'!N42</f>
        <v>1</v>
      </c>
      <c r="O7" s="221" t="str">
        <f>'Seguimiento PAD 2020'!O42</f>
        <v>NA</v>
      </c>
      <c r="P7" s="264" t="str">
        <f>'Seguimiento PAD 2020'!P42</f>
        <v xml:space="preserve"> NA </v>
      </c>
      <c r="Q7" s="264" t="str">
        <f>'Seguimiento PAD 2020'!Q42</f>
        <v xml:space="preserve"> NA </v>
      </c>
      <c r="R7" s="212" t="str">
        <f>'Seguimiento PAD 2020'!R42</f>
        <v xml:space="preserve"> NA </v>
      </c>
      <c r="S7" s="262" t="str">
        <f>'Seguimiento PAD 2020'!S42</f>
        <v>NA</v>
      </c>
      <c r="T7" s="262" t="str">
        <f>'Seguimiento PAD 2020'!T42</f>
        <v>NA</v>
      </c>
      <c r="U7" s="263" t="str">
        <f>'Seguimiento PAD 2020'!U42</f>
        <v>NA</v>
      </c>
      <c r="V7" s="141">
        <f>'Seguimiento PAD 2020'!V42</f>
        <v>0</v>
      </c>
      <c r="W7" s="141">
        <f>'Seguimiento PAD 2020'!W42</f>
        <v>0</v>
      </c>
    </row>
    <row r="8" spans="1:23" ht="102">
      <c r="A8" s="140">
        <f>'Seguimiento PAD 2020'!A43</f>
        <v>583</v>
      </c>
      <c r="B8" s="140" t="str">
        <f>'Seguimiento PAD 2020'!B43</f>
        <v>IDPAC</v>
      </c>
      <c r="C8" s="140" t="str">
        <f>'Seguimiento PAD 2020'!C43</f>
        <v>Transversal</v>
      </c>
      <c r="D8" s="140" t="str">
        <f>'Seguimiento PAD 2020'!D43</f>
        <v>Transversal</v>
      </c>
      <c r="E8" s="140" t="str">
        <f>'Seguimiento PAD 2020'!E43</f>
        <v>Participación</v>
      </c>
      <c r="F8" s="140" t="str">
        <f>'Seguimiento PAD 2020'!F43</f>
        <v>7685 - Modernización del modelo de la gestión y tecnológico de las Organizaciones Comunales y de Propiedad Horizontal para el ejercicio de la
democracia activa digital en el Siglo XXI. Bogotá</v>
      </c>
      <c r="G8" s="140" t="str">
        <f>'Seguimiento PAD 2020'!G43</f>
        <v>Acompañar en términos de propiedad horizontal los Proyectos de viviendas de interes Prioritaria y/o Social en conjunto con Alta Consejería para las Víctimas</v>
      </c>
      <c r="H8" s="49" t="str">
        <f>'Seguimiento PAD 2020'!H43</f>
        <v>Por Demanda</v>
      </c>
      <c r="I8" s="257">
        <f>'Seguimiento PAD 2020'!I43</f>
        <v>0</v>
      </c>
      <c r="J8" s="49" t="str">
        <f>'Seguimiento PAD 2020'!J43</f>
        <v>(Por demanda)</v>
      </c>
      <c r="K8" s="259">
        <f>'Seguimiento PAD 2020'!K43</f>
        <v>0</v>
      </c>
      <c r="L8" s="261">
        <f>'Seguimiento PAD 2020'!L43</f>
        <v>20</v>
      </c>
      <c r="M8" s="259" t="str">
        <f>'Seguimiento PAD 2020'!M43</f>
        <v>(Por demanda)</v>
      </c>
      <c r="N8" s="259">
        <f>'Seguimiento PAD 2020'!N43</f>
        <v>1</v>
      </c>
      <c r="O8" s="221" t="str">
        <f>'Seguimiento PAD 2020'!O43</f>
        <v>NA</v>
      </c>
      <c r="P8" s="264" t="str">
        <f>'Seguimiento PAD 2020'!P43</f>
        <v xml:space="preserve"> NA </v>
      </c>
      <c r="Q8" s="264" t="str">
        <f>'Seguimiento PAD 2020'!Q43</f>
        <v xml:space="preserve"> NA </v>
      </c>
      <c r="R8" s="212" t="s">
        <v>148</v>
      </c>
      <c r="S8" s="262" t="str">
        <f>'Seguimiento PAD 2020'!S43</f>
        <v>NA</v>
      </c>
      <c r="T8" s="262" t="str">
        <f>'Seguimiento PAD 2020'!T43</f>
        <v>NA</v>
      </c>
      <c r="U8" s="263" t="str">
        <f>'Seguimiento PAD 2020'!U43</f>
        <v>NA</v>
      </c>
      <c r="V8" s="141">
        <f>'Seguimiento PAD 2020'!V43</f>
        <v>0</v>
      </c>
      <c r="W8" s="141">
        <f>'Seguimiento PAD 2020'!W43</f>
        <v>0</v>
      </c>
    </row>
    <row r="9" spans="1:23">
      <c r="H9" s="224"/>
      <c r="I9" s="224"/>
      <c r="J9" s="224"/>
      <c r="K9" s="217">
        <f>AVERAGE(K4:K8)</f>
        <v>0.6</v>
      </c>
      <c r="L9" s="217"/>
      <c r="M9" s="217"/>
      <c r="N9" s="217">
        <f>AVERAGE(N4:N8)</f>
        <v>1</v>
      </c>
      <c r="O9" s="223">
        <f>SUM(O4:O8)</f>
        <v>153820000</v>
      </c>
      <c r="P9" s="223">
        <f>SUM(P4:P8)</f>
        <v>163308000</v>
      </c>
      <c r="Q9" s="223">
        <f>SUM(Q3:Q8)</f>
        <v>148688000</v>
      </c>
      <c r="R9" s="219">
        <f>Q9/P9</f>
        <v>0.91047591054939137</v>
      </c>
      <c r="S9" s="223">
        <f>SUM(S4:S8)</f>
        <v>174300000</v>
      </c>
      <c r="T9" s="223">
        <f>SUM(T3:T8)</f>
        <v>174300000</v>
      </c>
      <c r="U9" s="219">
        <f>T9/S9</f>
        <v>1</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2D45A3D9-AC07-4A92-9D15-4DE999C8AA5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5"/>
  <sheetViews>
    <sheetView workbookViewId="0"/>
  </sheetViews>
  <sheetFormatPr defaultColWidth="11" defaultRowHeight="15.75"/>
  <cols>
    <col min="1" max="1" width="5.75" customWidth="1"/>
    <col min="6" max="6" width="14.75" customWidth="1"/>
    <col min="7" max="7" width="24.125" customWidth="1"/>
    <col min="8" max="8" width="12.375" customWidth="1"/>
    <col min="9" max="9" width="13.625" customWidth="1"/>
    <col min="15" max="15" width="16.25" bestFit="1" customWidth="1"/>
    <col min="16" max="16" width="17.75" customWidth="1"/>
    <col min="17" max="17" width="15.625" customWidth="1"/>
    <col min="19" max="19" width="20.125" customWidth="1"/>
    <col min="20" max="20" width="18.375" customWidth="1"/>
    <col min="22" max="22" width="14.875" customWidth="1"/>
    <col min="23" max="23" width="22"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2.7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125.25" customHeight="1">
      <c r="A4" s="140">
        <f>'Seguimiento PAD 2020'!A44</f>
        <v>590</v>
      </c>
      <c r="B4" s="140" t="str">
        <f>'Seguimiento PAD 2020'!B44</f>
        <v>IDRD</v>
      </c>
      <c r="C4" s="140" t="str">
        <f>'Seguimiento PAD 2020'!C44</f>
        <v>Reparación Integral</v>
      </c>
      <c r="D4" s="140" t="str">
        <f>'Seguimiento PAD 2020'!D44</f>
        <v>Reparación Integral</v>
      </c>
      <c r="E4" s="140" t="str">
        <f>'Seguimiento PAD 2020'!E44</f>
        <v>Satisfacción</v>
      </c>
      <c r="F4" s="140" t="str">
        <f>'Seguimiento PAD 2020'!F44</f>
        <v>7854- Formación de niños, niñas, adolescentes y jóvenes, en las disciplinas deportivas priorizadas, en el marco de la jornada escolar complementaria en Bogotá</v>
      </c>
      <c r="G4" s="140" t="str">
        <f>'Seguimiento PAD 2020'!G44</f>
        <v>Atender 4472 niños, niñas, adolescentes y jóvenes víctimas del conflicto armado en los procesos de formación integral a través del deporte en  Instituciones Educativas Distritales</v>
      </c>
      <c r="H4" s="49">
        <f>'Seguimiento PAD 2020'!H44</f>
        <v>894</v>
      </c>
      <c r="I4" s="257">
        <f>'Seguimiento PAD 2020'!I44</f>
        <v>818</v>
      </c>
      <c r="J4" s="212">
        <f>'Seguimiento PAD 2020'!J44</f>
        <v>0.91498881431767343</v>
      </c>
      <c r="K4" s="212">
        <f>'Seguimiento PAD 2020'!K44</f>
        <v>0.91498881431767343</v>
      </c>
      <c r="L4" s="261">
        <f>'Seguimiento PAD 2020'!L44</f>
        <v>1013</v>
      </c>
      <c r="M4" s="246">
        <f>'Seguimiento PAD 2020'!M44</f>
        <v>1.1331096196868009</v>
      </c>
      <c r="N4" s="246">
        <f>'Seguimiento PAD 2020'!N44</f>
        <v>1</v>
      </c>
      <c r="O4" s="216">
        <f>'Seguimiento PAD 2020'!O44</f>
        <v>323660000</v>
      </c>
      <c r="P4" s="265">
        <f>'Seguimiento PAD 2020'!P44</f>
        <v>323660000</v>
      </c>
      <c r="Q4" s="265">
        <f>'Seguimiento PAD 2020'!Q44</f>
        <v>98425183</v>
      </c>
      <c r="R4" s="212">
        <f>'Seguimiento PAD 2020'!R44</f>
        <v>0.30410054687017241</v>
      </c>
      <c r="S4" s="262">
        <f>'Seguimiento PAD 2020'!S44</f>
        <v>192746145</v>
      </c>
      <c r="T4" s="262">
        <f>'Seguimiento PAD 2020'!T44</f>
        <v>190998195</v>
      </c>
      <c r="U4" s="212">
        <f>'Seguimiento PAD 2020'!U44</f>
        <v>0.99093133613645035</v>
      </c>
      <c r="V4" s="141" t="str">
        <f>'Seguimiento PAD 2020'!V44</f>
        <v>Recursos adminstrativos/
Aportes distrito</v>
      </c>
      <c r="W4" s="10">
        <f>'Seguimiento PAD 2020'!W44</f>
        <v>0</v>
      </c>
    </row>
    <row r="5" spans="1:23">
      <c r="K5" s="225">
        <f>AVERAGE(K4)</f>
        <v>0.91498881431767343</v>
      </c>
      <c r="L5" s="225"/>
      <c r="M5" s="225"/>
      <c r="N5" s="225">
        <f>AVERAGE(N4)</f>
        <v>1</v>
      </c>
      <c r="O5" s="226">
        <f>SUM(O4)</f>
        <v>323660000</v>
      </c>
      <c r="P5" s="226">
        <f>SUM(P4)</f>
        <v>323660000</v>
      </c>
      <c r="Q5" s="226">
        <f>SUM(Q4)</f>
        <v>98425183</v>
      </c>
      <c r="R5" s="227">
        <f>Q5/P5</f>
        <v>0.30410054687017241</v>
      </c>
      <c r="S5" s="226">
        <f>SUM(S4)</f>
        <v>192746145</v>
      </c>
      <c r="T5" s="226">
        <f>SUM(T4)</f>
        <v>190998195</v>
      </c>
      <c r="U5" s="227">
        <f>T5/S5</f>
        <v>0.99093133613645035</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2BE06821-2B87-4AE8-9A52-450523FCC6C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7"/>
  <sheetViews>
    <sheetView zoomScale="80" zoomScaleNormal="80" workbookViewId="0"/>
  </sheetViews>
  <sheetFormatPr defaultColWidth="11" defaultRowHeight="15.75"/>
  <cols>
    <col min="1" max="1" width="7" customWidth="1"/>
    <col min="6" max="6" width="16.625" customWidth="1"/>
    <col min="7" max="7" width="23.625" customWidth="1"/>
    <col min="8" max="8" width="17.875" customWidth="1"/>
    <col min="9" max="9" width="16.375" customWidth="1"/>
    <col min="10" max="10" width="18.125" customWidth="1"/>
    <col min="11" max="14" width="11.75" customWidth="1"/>
    <col min="15" max="15" width="22" customWidth="1"/>
    <col min="16" max="16" width="19.5" customWidth="1"/>
    <col min="17" max="17" width="16.375" customWidth="1"/>
    <col min="18" max="21" width="15.875" customWidth="1"/>
    <col min="22" max="22" width="14.125" customWidth="1"/>
    <col min="23" max="23" width="3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114"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161.25" customHeight="1">
      <c r="A4" s="140">
        <f>'Seguimiento PAD 2020'!A45</f>
        <v>591</v>
      </c>
      <c r="B4" s="140" t="str">
        <f>'Seguimiento PAD 2020'!B45</f>
        <v>IPES</v>
      </c>
      <c r="C4" s="140" t="str">
        <f>'Seguimiento PAD 2020'!C45</f>
        <v>Generación de Ingresos</v>
      </c>
      <c r="D4" s="140" t="str">
        <f>'Seguimiento PAD 2020'!D45</f>
        <v xml:space="preserve">Asistencia </v>
      </c>
      <c r="E4" s="140" t="str">
        <f>'Seguimiento PAD 2020'!E45</f>
        <v xml:space="preserve">Generación de ingresos </v>
      </c>
      <c r="F4" s="140" t="str">
        <f>'Seguimiento PAD 2020'!F45</f>
        <v xml:space="preserve">7722. Fortalecimiento inclusión productiva de emprendimientos por subsistencia </v>
      </c>
      <c r="G4" s="140" t="str">
        <f>'Seguimiento PAD 2020'!G45</f>
        <v>Promover 250 mecanismos para el fortalecimiento de los emprendimientos de subsistencia  a la población víctima del conflicto armado del sector informal, por medio de asesoría técnica y empresarial; acompañamiento psicosocial; formación e inclusión financiera; y el fomento de espacios y canales para la comercialización.</v>
      </c>
      <c r="H4" s="49">
        <f>'Seguimiento PAD 2020'!H45</f>
        <v>30</v>
      </c>
      <c r="I4" s="257">
        <f>'Seguimiento PAD 2020'!I45</f>
        <v>0</v>
      </c>
      <c r="J4" s="212">
        <f>'Seguimiento PAD 2020'!J45</f>
        <v>0</v>
      </c>
      <c r="K4" s="212">
        <f>'Seguimiento PAD 2020'!K45</f>
        <v>0</v>
      </c>
      <c r="L4" s="261">
        <f>'Seguimiento PAD 2020'!L45</f>
        <v>41</v>
      </c>
      <c r="M4" s="259">
        <f>'Seguimiento PAD 2020'!M45</f>
        <v>1.3666666666666667</v>
      </c>
      <c r="N4" s="259">
        <f>'Seguimiento PAD 2020'!N45</f>
        <v>1</v>
      </c>
      <c r="O4" s="216">
        <f>'Seguimiento PAD 2020'!O45</f>
        <v>155625000</v>
      </c>
      <c r="P4" s="216">
        <f>'Seguimiento PAD 2020'!P45</f>
        <v>155625000</v>
      </c>
      <c r="Q4" s="216">
        <f>'Seguimiento PAD 2020'!Q45</f>
        <v>0</v>
      </c>
      <c r="R4" s="212">
        <f>'Seguimiento PAD 2020'!R45</f>
        <v>0</v>
      </c>
      <c r="S4" s="263">
        <f>'Seguimiento PAD 2020'!S45</f>
        <v>155625000</v>
      </c>
      <c r="T4" s="263">
        <f>'Seguimiento PAD 2020'!T45</f>
        <v>154980000</v>
      </c>
      <c r="U4" s="212">
        <f>'Seguimiento PAD 2020'!U45</f>
        <v>0.99585542168674701</v>
      </c>
      <c r="V4" s="10" t="str">
        <f>'Seguimiento PAD 2020'!V45</f>
        <v>Aportes Distrito</v>
      </c>
      <c r="W4" s="139" t="str">
        <f>'Seguimiento PAD 2020'!W45</f>
        <v xml:space="preserve">La propagación del COVID 19 y por ende de la cuarentena obligatoria decretada por la Presidencia de la República, desde el día Miércoles 25 de Marzo hasta el 1 de septiembre del año en curso, los vendedores ambulantes han sido unos de los mayores afectados en esta contingencia, ya que han estado sufriendo un impacto económico muy grande, puesto que debieron suspender sus actividades y no han podido percibir los ingresos necesarios para sobrevivir de la mejor manera a esta contingencia. </v>
      </c>
    </row>
    <row r="5" spans="1:23" ht="96" customHeight="1">
      <c r="A5" s="140">
        <f>'Seguimiento PAD 2020'!A46</f>
        <v>592</v>
      </c>
      <c r="B5" s="140" t="str">
        <f>'Seguimiento PAD 2020'!B46</f>
        <v>IPES</v>
      </c>
      <c r="C5" s="140" t="str">
        <f>'Seguimiento PAD 2020'!C46</f>
        <v>Generación de Ingresos</v>
      </c>
      <c r="D5" s="140" t="str">
        <f>'Seguimiento PAD 2020'!D46</f>
        <v xml:space="preserve">Asistencia </v>
      </c>
      <c r="E5" s="140" t="str">
        <f>'Seguimiento PAD 2020'!E46</f>
        <v xml:space="preserve">Generación de ingresos </v>
      </c>
      <c r="F5" s="140" t="str">
        <f>'Seguimiento PAD 2020'!F46</f>
        <v>7773. Fortalecimiento oferta de alternativas económicas en el espacio público en Bogotá</v>
      </c>
      <c r="G5" s="140" t="str">
        <f>'Seguimiento PAD 2020'!G46</f>
        <v>Brindar  350  alternativas comerciales transitorias para la generacion de ingresos a víctimas del conflicto armado vendedores informales que ocupan el espacio publico</v>
      </c>
      <c r="H5" s="49">
        <f>'Seguimiento PAD 2020'!H46</f>
        <v>43</v>
      </c>
      <c r="I5" s="257">
        <f>'Seguimiento PAD 2020'!I46</f>
        <v>0</v>
      </c>
      <c r="J5" s="212">
        <f>'Seguimiento PAD 2020'!J46</f>
        <v>0</v>
      </c>
      <c r="K5" s="212">
        <f>'Seguimiento PAD 2020'!K46</f>
        <v>0</v>
      </c>
      <c r="L5" s="261">
        <f>'Seguimiento PAD 2020'!L46</f>
        <v>33</v>
      </c>
      <c r="M5" s="259">
        <f>'Seguimiento PAD 2020'!M46</f>
        <v>0.76744186046511631</v>
      </c>
      <c r="N5" s="259">
        <f>'Seguimiento PAD 2020'!N46</f>
        <v>0.76744186046511631</v>
      </c>
      <c r="O5" s="216">
        <f>'Seguimiento PAD 2020'!O46</f>
        <v>126000000</v>
      </c>
      <c r="P5" s="216">
        <f>'Seguimiento PAD 2020'!P46</f>
        <v>126000000</v>
      </c>
      <c r="Q5" s="216">
        <f>'Seguimiento PAD 2020'!Q46</f>
        <v>0</v>
      </c>
      <c r="R5" s="212">
        <f>'Seguimiento PAD 2020'!R46</f>
        <v>0</v>
      </c>
      <c r="S5" s="263">
        <f>'Seguimiento PAD 2020'!S46</f>
        <v>126000000</v>
      </c>
      <c r="T5" s="263">
        <f>'Seguimiento PAD 2020'!T46</f>
        <v>92400000</v>
      </c>
      <c r="U5" s="212">
        <f>'Seguimiento PAD 2020'!U46</f>
        <v>0.73333333333333328</v>
      </c>
      <c r="V5" s="10" t="str">
        <f>'Seguimiento PAD 2020'!V46</f>
        <v>Aportes Distrito</v>
      </c>
      <c r="W5" s="139" t="str">
        <f>'Seguimiento PAD 2020'!W46</f>
        <v xml:space="preserve">La propagación del COVID 19 y por ende de la cuarentena obligatoria decretada por la Presidencia de la República, desde el día Miércoles 25 de Marzo hasta el 1 de septiembre del año en curso, los vendedores ambulantes han sido unos de los mayores afectados en esta contingencia, ya que han estado sufriendo un impacto económico muy grande, puesto que debieron suspender sus actividades y no han podido percibir los ingresos necesarios para sobrevivir de la mejor manera a esta contingencia. </v>
      </c>
    </row>
    <row r="6" spans="1:23" ht="156.75" customHeight="1">
      <c r="A6" s="140">
        <f>'Seguimiento PAD 2020'!A47</f>
        <v>593</v>
      </c>
      <c r="B6" s="140" t="str">
        <f>'Seguimiento PAD 2020'!B47</f>
        <v>IPES</v>
      </c>
      <c r="C6" s="140" t="str">
        <f>'Seguimiento PAD 2020'!C47</f>
        <v>Generación de Ingresos</v>
      </c>
      <c r="D6" s="140" t="str">
        <f>'Seguimiento PAD 2020'!D47</f>
        <v xml:space="preserve">Asistencia </v>
      </c>
      <c r="E6" s="140" t="str">
        <f>'Seguimiento PAD 2020'!E47</f>
        <v xml:space="preserve">Generación de ingresos </v>
      </c>
      <c r="F6" s="140" t="str">
        <f>'Seguimiento PAD 2020'!F47</f>
        <v>7773. Fortalecimiento oferta de alternativas económicas en el espacio público en Bogotá
7772. Implementación de estrategias de organización de zonas de uso y aprovechamiento económico del espacio público en Bogotá</v>
      </c>
      <c r="G6" s="140" t="str">
        <f>'Seguimiento PAD 2020'!G47</f>
        <v xml:space="preserve">Vincular a 320 personas a programas de formación y capacitacion orientados a la productividad laboral,  a víctimas del conflicto armado vendedores informales, de acuerdo a las necesidades del mercado de Bogotá. </v>
      </c>
      <c r="H6" s="49">
        <f>'Seguimiento PAD 2020'!H47</f>
        <v>40</v>
      </c>
      <c r="I6" s="257">
        <f>'Seguimiento PAD 2020'!I47</f>
        <v>3</v>
      </c>
      <c r="J6" s="212">
        <f>'Seguimiento PAD 2020'!J47</f>
        <v>7.4999999999999997E-2</v>
      </c>
      <c r="K6" s="212">
        <f>'Seguimiento PAD 2020'!K47</f>
        <v>7.4999999999999997E-2</v>
      </c>
      <c r="L6" s="261">
        <f>'Seguimiento PAD 2020'!L47</f>
        <v>41</v>
      </c>
      <c r="M6" s="259">
        <f>'Seguimiento PAD 2020'!M47</f>
        <v>1.0249999999999999</v>
      </c>
      <c r="N6" s="259">
        <f>'Seguimiento PAD 2020'!N47</f>
        <v>1</v>
      </c>
      <c r="O6" s="216">
        <f>'Seguimiento PAD 2020'!O47</f>
        <v>42000000</v>
      </c>
      <c r="P6" s="216">
        <f>'Seguimiento PAD 2020'!P47</f>
        <v>42000000</v>
      </c>
      <c r="Q6" s="216">
        <f>'Seguimiento PAD 2020'!Q47</f>
        <v>3150000</v>
      </c>
      <c r="R6" s="212">
        <f>'Seguimiento PAD 2020'!R47</f>
        <v>7.4999999999999997E-2</v>
      </c>
      <c r="S6" s="263">
        <f>'Seguimiento PAD 2020'!S47</f>
        <v>42000000</v>
      </c>
      <c r="T6" s="263">
        <f>'Seguimiento PAD 2020'!T47</f>
        <v>38950000</v>
      </c>
      <c r="U6" s="212">
        <f>'Seguimiento PAD 2020'!U47</f>
        <v>0.92738095238095242</v>
      </c>
      <c r="V6" s="10" t="str">
        <f>'Seguimiento PAD 2020'!V47</f>
        <v>Aportes Distrito</v>
      </c>
      <c r="W6" s="139" t="str">
        <f>'Seguimiento PAD 2020'!W47</f>
        <v xml:space="preserve">La propagación del COVID 19 y por ende de la cuarentena obligatoria decretada por la Presidencia de la República, desde el día Miércoles 25 de Marzo hasta el 1 de septiembre del año en curso, los vendedores ambulantes han sido unos de los mayores afectados en esta contingencia, ya que han estado sufriendo un impacto económico muy grande, puesto que debieron suspender sus actividades y no han podido percibir los ingresos necesarios para sobrevivir de la mejor manera a esta contingencia. </v>
      </c>
    </row>
    <row r="7" spans="1:23">
      <c r="K7" s="213">
        <f>AVERAGE(K4:K6)</f>
        <v>2.4999999999999998E-2</v>
      </c>
      <c r="L7" s="213"/>
      <c r="M7" s="213"/>
      <c r="N7" s="213">
        <f>AVERAGE(N4:N6)</f>
        <v>0.92248062015503873</v>
      </c>
      <c r="O7" s="222">
        <f>SUM(O4:O6)</f>
        <v>323625000</v>
      </c>
      <c r="P7" s="222">
        <f>SUM(P4:P6)</f>
        <v>323625000</v>
      </c>
      <c r="Q7" s="222">
        <f>SUM(Q4:Q6)</f>
        <v>3150000</v>
      </c>
      <c r="R7" s="219">
        <f>Q7/P7</f>
        <v>9.7334878331402086E-3</v>
      </c>
      <c r="S7" s="222">
        <f>SUM(S4:S6)</f>
        <v>323625000</v>
      </c>
      <c r="T7" s="222">
        <f>SUM(T4:T6)</f>
        <v>286330000</v>
      </c>
      <c r="U7" s="219">
        <f>T7/S7</f>
        <v>0.88475859405175739</v>
      </c>
      <c r="W7" s="143"/>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D8FFD6C8-69B2-4316-9223-0E4702F70222}"/>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6"/>
  <sheetViews>
    <sheetView workbookViewId="0"/>
  </sheetViews>
  <sheetFormatPr defaultColWidth="11" defaultRowHeight="15.75"/>
  <cols>
    <col min="1" max="1" width="7.625" customWidth="1"/>
    <col min="6" max="6" width="16.25" customWidth="1"/>
    <col min="7" max="7" width="22.75" customWidth="1"/>
    <col min="15" max="15" width="17.75" customWidth="1"/>
    <col min="16" max="16" width="17.5" customWidth="1"/>
    <col min="17" max="17" width="16.875" customWidth="1"/>
    <col min="19" max="19" width="16.25" customWidth="1"/>
    <col min="20" max="20" width="17.625" customWidth="1"/>
  </cols>
  <sheetData>
    <row r="1" spans="1:24"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4"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4" ht="69.7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4" ht="38.25">
      <c r="A4" s="140">
        <f>'Seguimiento PAD 2020'!A48</f>
        <v>594</v>
      </c>
      <c r="B4" s="140" t="str">
        <f>'Seguimiento PAD 2020'!B48</f>
        <v>OFB</v>
      </c>
      <c r="C4" s="140" t="str">
        <f>'Seguimiento PAD 2020'!C48</f>
        <v>Reparación Integral</v>
      </c>
      <c r="D4" s="140" t="str">
        <f>'Seguimiento PAD 2020'!D48</f>
        <v>Reparación Integral</v>
      </c>
      <c r="E4" s="140" t="str">
        <f>'Seguimiento PAD 2020'!E48</f>
        <v>Satisfacción</v>
      </c>
      <c r="F4" s="140" t="str">
        <f>'Seguimiento PAD 2020'!F48</f>
        <v>Formaciòn musical vamos a la Filarmònica</v>
      </c>
      <c r="G4" s="140" t="str">
        <f>'Seguimiento PAD 2020'!G48</f>
        <v>Vincular 580 niños, niñas y adolescentes atendidos en el periodo</v>
      </c>
      <c r="H4" s="49">
        <f>'Seguimiento PAD 2020'!H48</f>
        <v>73</v>
      </c>
      <c r="I4" s="257">
        <f>'Seguimiento PAD 2020'!I48</f>
        <v>632</v>
      </c>
      <c r="J4" s="212">
        <f>'Seguimiento PAD 2020'!J48</f>
        <v>8.6575342465753433</v>
      </c>
      <c r="K4" s="212">
        <f>'Seguimiento PAD 2020'!K48</f>
        <v>1</v>
      </c>
      <c r="L4" s="261">
        <f>'Seguimiento PAD 2020'!L48</f>
        <v>641</v>
      </c>
      <c r="M4" s="212">
        <f>'Seguimiento PAD 2020'!M48</f>
        <v>8.7808219178082183</v>
      </c>
      <c r="N4" s="246">
        <f>'Seguimiento PAD 2020'!N48</f>
        <v>1</v>
      </c>
      <c r="O4" s="221">
        <f>'Seguimiento PAD 2020'!O48</f>
        <v>229285700.75</v>
      </c>
      <c r="P4" s="264">
        <f>'Seguimiento PAD 2020'!P48</f>
        <v>133975395</v>
      </c>
      <c r="Q4" s="264">
        <f>'Seguimiento PAD 2020'!Q48</f>
        <v>133975395</v>
      </c>
      <c r="R4" s="212">
        <f>'Seguimiento PAD 2020'!R48</f>
        <v>1</v>
      </c>
      <c r="S4" s="262">
        <f>'Seguimiento PAD 2020'!S48</f>
        <v>263678556</v>
      </c>
      <c r="T4" s="262">
        <f>'Seguimiento PAD 2020'!T48</f>
        <v>263570294</v>
      </c>
      <c r="U4" s="212">
        <f>'Seguimiento PAD 2020'!U48</f>
        <v>0.99958941674422697</v>
      </c>
      <c r="V4" s="141" t="str">
        <f>'Seguimiento PAD 2020'!V48</f>
        <v>Aportes Distrito</v>
      </c>
      <c r="W4" s="141">
        <f>'Seguimiento PAD 2020'!W48</f>
        <v>0</v>
      </c>
      <c r="X4" s="268"/>
    </row>
    <row r="5" spans="1:24" ht="25.5">
      <c r="A5" s="140">
        <f>'Seguimiento PAD 2020'!A49</f>
        <v>595</v>
      </c>
      <c r="B5" s="140" t="str">
        <f>'Seguimiento PAD 2020'!B49</f>
        <v>OFB</v>
      </c>
      <c r="C5" s="140" t="str">
        <f>'Seguimiento PAD 2020'!C49</f>
        <v>Reparación Integral</v>
      </c>
      <c r="D5" s="140" t="str">
        <f>'Seguimiento PAD 2020'!D49</f>
        <v>Reparación Integral</v>
      </c>
      <c r="E5" s="140" t="str">
        <f>'Seguimiento PAD 2020'!E49</f>
        <v>Satisfacción</v>
      </c>
      <c r="F5" s="140" t="str">
        <f>'Seguimiento PAD 2020'!F49</f>
        <v xml:space="preserve">Bogotà ciudad Filarmònica </v>
      </c>
      <c r="G5" s="140" t="str">
        <f>'Seguimiento PAD 2020'!G49</f>
        <v>Apoyar 400 personas beneficiadas por la actividad cultural</v>
      </c>
      <c r="H5" s="49">
        <f>'Seguimiento PAD 2020'!H49</f>
        <v>50</v>
      </c>
      <c r="I5" s="257">
        <f>'Seguimiento PAD 2020'!I49</f>
        <v>0</v>
      </c>
      <c r="J5" s="212">
        <f>'Seguimiento PAD 2020'!J49</f>
        <v>0</v>
      </c>
      <c r="K5" s="212">
        <f>'Seguimiento PAD 2020'!K49</f>
        <v>0</v>
      </c>
      <c r="L5" s="261">
        <f>'Seguimiento PAD 2020'!L49</f>
        <v>1000</v>
      </c>
      <c r="M5" s="212">
        <f>'Seguimiento PAD 2020'!M49</f>
        <v>20</v>
      </c>
      <c r="N5" s="246">
        <f>'Seguimiento PAD 2020'!N49</f>
        <v>1</v>
      </c>
      <c r="O5" s="221">
        <f>'Seguimiento PAD 2020'!O49</f>
        <v>11896544.270736</v>
      </c>
      <c r="P5" s="264">
        <f>'Seguimiento PAD 2020'!P49</f>
        <v>11896544</v>
      </c>
      <c r="Q5" s="264">
        <f>'Seguimiento PAD 2020'!Q49</f>
        <v>0</v>
      </c>
      <c r="R5" s="212">
        <f>'Seguimiento PAD 2020'!R49</f>
        <v>0</v>
      </c>
      <c r="S5" s="262">
        <f>'Seguimiento PAD 2020'!S49</f>
        <v>38820000</v>
      </c>
      <c r="T5" s="262">
        <f>'Seguimiento PAD 2020'!T49</f>
        <v>38818762</v>
      </c>
      <c r="U5" s="212">
        <f>'Seguimiento PAD 2020'!U49</f>
        <v>0.99996810922205048</v>
      </c>
      <c r="V5" s="141" t="str">
        <f>'Seguimiento PAD 2020'!V49</f>
        <v>Aportes Distrito</v>
      </c>
      <c r="W5" s="141">
        <f>'Seguimiento PAD 2020'!W49</f>
        <v>0</v>
      </c>
      <c r="X5" s="268"/>
    </row>
    <row r="6" spans="1:24">
      <c r="K6" s="217">
        <f>AVERAGE(K4:K5)</f>
        <v>0.5</v>
      </c>
      <c r="L6" s="217"/>
      <c r="M6" s="217"/>
      <c r="N6" s="217">
        <f>AVERAGE(N4:N5)</f>
        <v>1</v>
      </c>
      <c r="O6" s="223">
        <f>SUM(O4:O5)</f>
        <v>241182245.02073601</v>
      </c>
      <c r="P6" s="223">
        <f>SUM(P4:P5)</f>
        <v>145871939</v>
      </c>
      <c r="Q6" s="223">
        <f>SUM(Q4:Q5)</f>
        <v>133975395</v>
      </c>
      <c r="R6" s="219">
        <f>Q6/P6</f>
        <v>0.91844528782194357</v>
      </c>
      <c r="S6" s="223">
        <f>SUM(S4:S5)</f>
        <v>302498556</v>
      </c>
      <c r="T6" s="223">
        <f>SUM(T4:T5)</f>
        <v>302389056</v>
      </c>
      <c r="U6" s="219">
        <f>T6/S6</f>
        <v>0.99963801480096981</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30A34ECB-D0CA-4E9A-A3B9-F89B44F8600C}"/>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6"/>
  <sheetViews>
    <sheetView zoomScale="90" zoomScaleNormal="90" workbookViewId="0"/>
  </sheetViews>
  <sheetFormatPr defaultColWidth="11" defaultRowHeight="15.75"/>
  <cols>
    <col min="1" max="1" width="7.875" customWidth="1"/>
    <col min="6" max="6" width="15.125" customWidth="1"/>
    <col min="7" max="7" width="18.875" customWidth="1"/>
    <col min="15" max="15" width="17.5" customWidth="1"/>
    <col min="16" max="16" width="18.125" customWidth="1"/>
    <col min="17" max="17" width="17.5" customWidth="1"/>
    <col min="19" max="19" width="15.625" customWidth="1"/>
    <col min="20" max="20" width="16.875" customWidth="1"/>
    <col min="23" max="23" width="20.625" customWidth="1"/>
  </cols>
  <sheetData>
    <row r="1" spans="1:23" ht="16.5" customHeight="1" thickBot="1">
      <c r="A1" s="326" t="s">
        <v>50</v>
      </c>
      <c r="B1" s="360"/>
      <c r="C1" s="360"/>
      <c r="D1" s="360"/>
      <c r="E1" s="360"/>
      <c r="F1" s="360"/>
      <c r="G1" s="366" t="s">
        <v>59</v>
      </c>
      <c r="H1" s="356" t="s">
        <v>360</v>
      </c>
      <c r="I1" s="356" t="s">
        <v>61</v>
      </c>
      <c r="J1" s="356" t="s">
        <v>361</v>
      </c>
      <c r="K1" s="356" t="s">
        <v>63</v>
      </c>
      <c r="L1" s="356" t="s">
        <v>362</v>
      </c>
      <c r="M1" s="356" t="s">
        <v>363</v>
      </c>
      <c r="N1" s="356" t="s">
        <v>63</v>
      </c>
      <c r="O1" s="356" t="s">
        <v>66</v>
      </c>
      <c r="P1" s="356" t="s">
        <v>364</v>
      </c>
      <c r="Q1" s="356" t="s">
        <v>365</v>
      </c>
      <c r="R1" s="356" t="s">
        <v>69</v>
      </c>
      <c r="S1" s="356" t="s">
        <v>366</v>
      </c>
      <c r="T1" s="356" t="s">
        <v>367</v>
      </c>
      <c r="U1" s="356" t="s">
        <v>72</v>
      </c>
      <c r="V1" s="356" t="s">
        <v>51</v>
      </c>
      <c r="W1" s="364" t="s">
        <v>52</v>
      </c>
    </row>
    <row r="2" spans="1:23" ht="76.5" customHeight="1">
      <c r="A2" s="31" t="s">
        <v>53</v>
      </c>
      <c r="B2" s="7" t="s">
        <v>54</v>
      </c>
      <c r="C2" s="7" t="s">
        <v>55</v>
      </c>
      <c r="D2" s="7" t="s">
        <v>56</v>
      </c>
      <c r="E2" s="7" t="s">
        <v>57</v>
      </c>
      <c r="F2" s="7" t="s">
        <v>58</v>
      </c>
      <c r="G2" s="367"/>
      <c r="H2" s="363"/>
      <c r="I2" s="363"/>
      <c r="J2" s="363"/>
      <c r="K2" s="363"/>
      <c r="L2" s="363"/>
      <c r="M2" s="363"/>
      <c r="N2" s="363"/>
      <c r="O2" s="363"/>
      <c r="P2" s="363"/>
      <c r="Q2" s="363"/>
      <c r="R2" s="363"/>
      <c r="S2" s="363"/>
      <c r="T2" s="363"/>
      <c r="U2" s="363"/>
      <c r="V2" s="363"/>
      <c r="W2" s="365"/>
    </row>
    <row r="3" spans="1:23" ht="128.25">
      <c r="A3" s="140">
        <f>'Seguimiento PAD 2020'!A50</f>
        <v>596</v>
      </c>
      <c r="B3" s="140" t="str">
        <f>'Seguimiento PAD 2020'!B50</f>
        <v>SCRD</v>
      </c>
      <c r="C3" s="140" t="str">
        <f>'Seguimiento PAD 2020'!C50</f>
        <v>Reparación Integral</v>
      </c>
      <c r="D3" s="140" t="str">
        <f>'Seguimiento PAD 2020'!D50</f>
        <v>Reparación Integral</v>
      </c>
      <c r="E3" s="140" t="str">
        <f>'Seguimiento PAD 2020'!E50</f>
        <v>Satisfacción</v>
      </c>
      <c r="F3" s="140" t="str">
        <f>'Seguimiento PAD 2020'!F50</f>
        <v>7610
Transformación social y cultural de entornos y territorios para la construcción de paz en Bogotá</v>
      </c>
      <c r="G3" s="140" t="str">
        <f>'Seguimiento PAD 2020'!G50</f>
        <v>Realizar en 10 localidades  procesos de intervención  para la transformación de espacios identificados desde la mirada social y cultural</v>
      </c>
      <c r="H3" s="49">
        <f>'Seguimiento PAD 2020'!H50</f>
        <v>5</v>
      </c>
      <c r="I3" s="257">
        <f>'Seguimiento PAD 2020'!I50</f>
        <v>3</v>
      </c>
      <c r="J3" s="212">
        <f>'Seguimiento PAD 2020'!J50</f>
        <v>0.6</v>
      </c>
      <c r="K3" s="212">
        <f>'Seguimiento PAD 2020'!K50</f>
        <v>0.6</v>
      </c>
      <c r="L3" s="261">
        <f>'Seguimiento PAD 2020'!L50</f>
        <v>5</v>
      </c>
      <c r="M3" s="212">
        <f>'Seguimiento PAD 2020'!M50</f>
        <v>1</v>
      </c>
      <c r="N3" s="212">
        <f>'Seguimiento PAD 2020'!N50</f>
        <v>1</v>
      </c>
      <c r="O3" s="216">
        <f>'Seguimiento PAD 2020'!O50</f>
        <v>654994778</v>
      </c>
      <c r="P3" s="265">
        <f>'Seguimiento PAD 2020'!P50</f>
        <v>655143045</v>
      </c>
      <c r="Q3" s="265">
        <f>'Seguimiento PAD 2020'!Q50</f>
        <v>516818080</v>
      </c>
      <c r="R3" s="212">
        <f>'Seguimiento PAD 2020'!R50</f>
        <v>0.78886295740192125</v>
      </c>
      <c r="S3" s="262">
        <f>'Seguimiento PAD 2020'!S50</f>
        <v>655143045</v>
      </c>
      <c r="T3" s="262">
        <f>'Seguimiento PAD 2020'!T50</f>
        <v>603251039</v>
      </c>
      <c r="U3" s="212">
        <f>'Seguimiento PAD 2020'!U50</f>
        <v>0.92079286135137095</v>
      </c>
      <c r="V3" s="10" t="str">
        <f>'Seguimiento PAD 2020'!V50</f>
        <v>Aportes Distrito</v>
      </c>
      <c r="W3" s="139" t="str">
        <f>'Seguimiento PAD 2020'!W50</f>
        <v>Sobre los datos de la población participante de este proyecto, se esta realizando un proceso de verificarción y cruce de datos con la Alta Consejería para los derechos de las víctimas, la paz y reconciliación. Las localidades donde se desarrollo a corte de septiembre Usaquén, Usme y Ciudad Bolivar</v>
      </c>
    </row>
    <row r="4" spans="1:23" ht="140.25">
      <c r="A4" s="140">
        <f>'Seguimiento PAD 2020'!A51</f>
        <v>597</v>
      </c>
      <c r="B4" s="140" t="str">
        <f>'Seguimiento PAD 2020'!B51</f>
        <v>SCRD</v>
      </c>
      <c r="C4" s="140" t="str">
        <f>'Seguimiento PAD 2020'!C51</f>
        <v>Reparación Integral</v>
      </c>
      <c r="D4" s="140" t="str">
        <f>'Seguimiento PAD 2020'!D51</f>
        <v>Reparación Integral</v>
      </c>
      <c r="E4" s="140" t="str">
        <f>'Seguimiento PAD 2020'!E51</f>
        <v>Satisfacción</v>
      </c>
      <c r="F4" s="140" t="str">
        <f>'Seguimiento PAD 2020'!F51</f>
        <v>7648
Fortalecimiento estratégico de la gestión cultural territorial, poblacional y la participación incidente</v>
      </c>
      <c r="G4" s="140" t="str">
        <f>'Seguimiento PAD 2020'!G51</f>
        <v>Otorgar  tres estímulos anuales a agentes culturales, artísticos, patrimoniales víctimas del conflicto armado, para fortalecer la reconstrucción de su tejido social, así como promover la participación de las comunidades a favor de la construcción de la paz desde los territorios.</v>
      </c>
      <c r="H4" s="49">
        <f>'Seguimiento PAD 2020'!H51</f>
        <v>3</v>
      </c>
      <c r="I4" s="257">
        <f>'Seguimiento PAD 2020'!I51</f>
        <v>3</v>
      </c>
      <c r="J4" s="212">
        <f>'Seguimiento PAD 2020'!J51</f>
        <v>1</v>
      </c>
      <c r="K4" s="212">
        <f>'Seguimiento PAD 2020'!K51</f>
        <v>1</v>
      </c>
      <c r="L4" s="261">
        <f>'Seguimiento PAD 2020'!L51</f>
        <v>3</v>
      </c>
      <c r="M4" s="212">
        <f>'Seguimiento PAD 2020'!M51</f>
        <v>1</v>
      </c>
      <c r="N4" s="212">
        <f>'Seguimiento PAD 2020'!N51</f>
        <v>1</v>
      </c>
      <c r="O4" s="216">
        <f>'Seguimiento PAD 2020'!O51</f>
        <v>51000000</v>
      </c>
      <c r="P4" s="265">
        <f>'Seguimiento PAD 2020'!P51</f>
        <v>51000000</v>
      </c>
      <c r="Q4" s="265">
        <f>'Seguimiento PAD 2020'!Q51</f>
        <v>51000000</v>
      </c>
      <c r="R4" s="212">
        <f>'Seguimiento PAD 2020'!R51</f>
        <v>1</v>
      </c>
      <c r="S4" s="262">
        <f>'Seguimiento PAD 2020'!S51</f>
        <v>51000000</v>
      </c>
      <c r="T4" s="262">
        <f>'Seguimiento PAD 2020'!T51</f>
        <v>51000000</v>
      </c>
      <c r="U4" s="212">
        <f>'Seguimiento PAD 2020'!U51</f>
        <v>1</v>
      </c>
      <c r="V4" s="10" t="str">
        <f>'Seguimiento PAD 2020'!V51</f>
        <v>Aportes Distrito</v>
      </c>
      <c r="W4" s="139" t="str">
        <f>'Seguimiento PAD 2020'!W51</f>
        <v>Ninguna</v>
      </c>
    </row>
    <row r="5" spans="1:23" ht="140.25">
      <c r="A5" s="140">
        <f>'Seguimiento PAD 2020'!A52</f>
        <v>598</v>
      </c>
      <c r="B5" s="140" t="str">
        <f>'Seguimiento PAD 2020'!B52</f>
        <v>SCRD</v>
      </c>
      <c r="C5" s="140" t="str">
        <f>'Seguimiento PAD 2020'!C52</f>
        <v>Reparación Integral</v>
      </c>
      <c r="D5" s="140" t="str">
        <f>'Seguimiento PAD 2020'!D52</f>
        <v>Reparación Integral</v>
      </c>
      <c r="E5" s="140" t="str">
        <f>'Seguimiento PAD 2020'!E52</f>
        <v>Reparación Colectiva</v>
      </c>
      <c r="F5" s="140" t="str">
        <f>'Seguimiento PAD 2020'!F52</f>
        <v>7648
Fortalecimiento estratégico de la gestión cultural territorial, poblacional y la participación incidente</v>
      </c>
      <c r="G5" s="140" t="str">
        <f>'Seguimiento PAD 2020'!G52</f>
        <v>Implementar y fortalecer  el 100% de las acciones relacionadas con el componente cultural de los planes integrales de reparación colectiva PIRC, así como con las organizaciones de los sujetos de reparación colectiva y espacios de concertación priorizados</v>
      </c>
      <c r="H5" s="49">
        <f>'Seguimiento PAD 2020'!H52</f>
        <v>1</v>
      </c>
      <c r="I5" s="257">
        <f>'Seguimiento PAD 2020'!I52</f>
        <v>0</v>
      </c>
      <c r="J5" s="212">
        <f>'Seguimiento PAD 2020'!J52</f>
        <v>0</v>
      </c>
      <c r="K5" s="212">
        <f>'Seguimiento PAD 2020'!K52</f>
        <v>0</v>
      </c>
      <c r="L5" s="261">
        <f>'Seguimiento PAD 2020'!L52</f>
        <v>100</v>
      </c>
      <c r="M5" s="212">
        <f>'Seguimiento PAD 2020'!M52</f>
        <v>100</v>
      </c>
      <c r="N5" s="212">
        <f>'Seguimiento PAD 2020'!N52</f>
        <v>1</v>
      </c>
      <c r="O5" s="216">
        <f>'Seguimiento PAD 2020'!O52</f>
        <v>50400000</v>
      </c>
      <c r="P5" s="265">
        <f>'Seguimiento PAD 2020'!P52</f>
        <v>50400000</v>
      </c>
      <c r="Q5" s="265">
        <f>'Seguimiento PAD 2020'!Q52</f>
        <v>50400000</v>
      </c>
      <c r="R5" s="212">
        <f>'Seguimiento PAD 2020'!R52</f>
        <v>1</v>
      </c>
      <c r="S5" s="262">
        <f>'Seguimiento PAD 2020'!S52</f>
        <v>50400000</v>
      </c>
      <c r="T5" s="262">
        <f>'Seguimiento PAD 2020'!T52</f>
        <v>50400000</v>
      </c>
      <c r="U5" s="212">
        <f>'Seguimiento PAD 2020'!U52</f>
        <v>1</v>
      </c>
      <c r="V5" s="10" t="str">
        <f>'Seguimiento PAD 2020'!V52</f>
        <v>Aportes Distrito</v>
      </c>
      <c r="W5" s="139" t="str">
        <f>'Seguimiento PAD 2020'!W52</f>
        <v xml:space="preserve">El convenio interadministrativo se firmo el 25 de septiembre por medio del cual se da inicio a esta acción. </v>
      </c>
    </row>
    <row r="6" spans="1:23">
      <c r="K6" s="217">
        <f>AVERAGE(K3:K5)</f>
        <v>0.53333333333333333</v>
      </c>
      <c r="L6" s="217"/>
      <c r="M6" s="217"/>
      <c r="N6" s="217">
        <f>AVERAGE(N3:N5)</f>
        <v>1</v>
      </c>
      <c r="O6" s="218">
        <f>SUM(O3:O5)</f>
        <v>756394778</v>
      </c>
      <c r="P6" s="218">
        <f>SUM(P3:P5)</f>
        <v>756543045</v>
      </c>
      <c r="Q6" s="218">
        <f>SUM(Q3:Q5)</f>
        <v>618218080</v>
      </c>
      <c r="R6" s="219">
        <f>Q6/P6</f>
        <v>0.81716180471925426</v>
      </c>
      <c r="S6" s="218">
        <f>SUM(S3:S5)</f>
        <v>756543045</v>
      </c>
      <c r="T6" s="218">
        <f>SUM(T3:T5)</f>
        <v>704651039</v>
      </c>
      <c r="U6" s="219">
        <f>T6/S6</f>
        <v>0.93140905022793519</v>
      </c>
      <c r="W6" s="143"/>
    </row>
  </sheetData>
  <mergeCells count="18">
    <mergeCell ref="S1:S2"/>
    <mergeCell ref="T1:T2"/>
    <mergeCell ref="U1:U2"/>
    <mergeCell ref="W1:W2"/>
    <mergeCell ref="V1:V2"/>
    <mergeCell ref="B1:F1"/>
    <mergeCell ref="G1:G2"/>
    <mergeCell ref="H1:H2"/>
    <mergeCell ref="I1:I2"/>
    <mergeCell ref="J1:J2"/>
    <mergeCell ref="K1:K2"/>
    <mergeCell ref="O1:O2"/>
    <mergeCell ref="P1:P2"/>
    <mergeCell ref="Q1:Q2"/>
    <mergeCell ref="R1:R2"/>
    <mergeCell ref="L1:L2"/>
    <mergeCell ref="M1:M2"/>
    <mergeCell ref="N1:N2"/>
  </mergeCells>
  <hyperlinks>
    <hyperlink ref="A1" location="Indice!A1" display="Indice" xr:uid="{A3FD2283-D1D5-4128-B070-13EF9C217B12}"/>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Y11"/>
  <sheetViews>
    <sheetView topLeftCell="A8" workbookViewId="0">
      <selection activeCell="G10" sqref="G10"/>
    </sheetView>
  </sheetViews>
  <sheetFormatPr defaultColWidth="11" defaultRowHeight="15.75"/>
  <cols>
    <col min="1" max="1" width="7.375" customWidth="1"/>
    <col min="6" max="6" width="17.75" customWidth="1"/>
    <col min="7" max="7" width="35.75" customWidth="1"/>
    <col min="8" max="8" width="12.125" customWidth="1"/>
    <col min="9" max="9" width="17.25" customWidth="1"/>
    <col min="10" max="10" width="19.625" customWidth="1"/>
    <col min="15" max="15" width="16.875" customWidth="1"/>
    <col min="16" max="16" width="17.875" customWidth="1"/>
    <col min="17" max="17" width="17" customWidth="1"/>
    <col min="18" max="21" width="17.25" customWidth="1"/>
    <col min="22" max="22" width="15.5" customWidth="1"/>
    <col min="23" max="23" width="35.75" customWidth="1"/>
  </cols>
  <sheetData>
    <row r="1" spans="1:25"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5"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5" ht="68.2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5" ht="102">
      <c r="A4" s="140">
        <f>'Seguimiento PAD 2020'!A53</f>
        <v>599</v>
      </c>
      <c r="B4" s="140" t="str">
        <f>'Seguimiento PAD 2020'!B53</f>
        <v xml:space="preserve">SDDE
</v>
      </c>
      <c r="C4" s="140" t="str">
        <f>'Seguimiento PAD 2020'!C53</f>
        <v>Generación de Ingresos</v>
      </c>
      <c r="D4" s="140" t="str">
        <f>'Seguimiento PAD 2020'!D53</f>
        <v xml:space="preserve">Asistencia </v>
      </c>
      <c r="E4" s="140" t="str">
        <f>'Seguimiento PAD 2020'!E53</f>
        <v xml:space="preserve">Generación de ingresos </v>
      </c>
      <c r="F4" s="104" t="s">
        <v>174</v>
      </c>
      <c r="G4" s="140" t="str">
        <f>'Seguimiento PAD 2020'!G53</f>
        <v>Formar 200 personas victimas del conficto armado en temas  administrativos y financieros a través de talleres, con el fin de promover el fortalecimiento empresarial de las unidades productivas del Distrito Capital y de la población.</v>
      </c>
      <c r="H4" s="49">
        <f>'Seguimiento PAD 2020'!H53</f>
        <v>30</v>
      </c>
      <c r="I4" s="257">
        <f>'Seguimiento PAD 2020'!I53</f>
        <v>34</v>
      </c>
      <c r="J4" s="212">
        <f>'Seguimiento PAD 2020'!J53</f>
        <v>1.1333333333333333</v>
      </c>
      <c r="K4" s="212">
        <f>'Seguimiento PAD 2020'!K53</f>
        <v>1</v>
      </c>
      <c r="L4" s="261">
        <f>'Seguimiento PAD 2020'!L53</f>
        <v>90</v>
      </c>
      <c r="M4" s="212">
        <f>'Seguimiento PAD 2020'!M53</f>
        <v>3</v>
      </c>
      <c r="N4" s="212">
        <f>'Seguimiento PAD 2020'!N53</f>
        <v>1</v>
      </c>
      <c r="O4" s="216">
        <f>'Seguimiento PAD 2020'!O53</f>
        <v>32000000</v>
      </c>
      <c r="P4" s="265">
        <f>'Seguimiento PAD 2020'!P53</f>
        <v>16000000</v>
      </c>
      <c r="Q4" s="265">
        <f>'Seguimiento PAD 2020'!Q53</f>
        <v>18900000</v>
      </c>
      <c r="R4" s="212">
        <f>'Seguimiento PAD 2020'!R53</f>
        <v>1.1812499999999999</v>
      </c>
      <c r="S4" s="262">
        <f>'Seguimiento PAD 2020'!S53</f>
        <v>39310000</v>
      </c>
      <c r="T4" s="262">
        <f>'Seguimiento PAD 2020'!T53</f>
        <v>39310000</v>
      </c>
      <c r="U4" s="212">
        <f>'Seguimiento PAD 2020'!U53</f>
        <v>1</v>
      </c>
      <c r="V4" s="49">
        <f>'Seguimiento PAD 2020'!V53</f>
        <v>0</v>
      </c>
      <c r="W4" s="10">
        <f>'Seguimiento PAD 2020'!W53</f>
        <v>0</v>
      </c>
      <c r="X4" s="10"/>
      <c r="Y4" s="10"/>
    </row>
    <row r="5" spans="1:25" ht="127.5">
      <c r="A5" s="140">
        <f>'Seguimiento PAD 2020'!A54</f>
        <v>600</v>
      </c>
      <c r="B5" s="140" t="str">
        <f>'Seguimiento PAD 2020'!B54</f>
        <v xml:space="preserve">SDDE
</v>
      </c>
      <c r="C5" s="140" t="str">
        <f>'Seguimiento PAD 2020'!C54</f>
        <v>Generación de Ingresos</v>
      </c>
      <c r="D5" s="140" t="str">
        <f>'Seguimiento PAD 2020'!D54</f>
        <v xml:space="preserve">Asistencia </v>
      </c>
      <c r="E5" s="140" t="str">
        <f>'Seguimiento PAD 2020'!E54</f>
        <v xml:space="preserve">Generación de ingresos </v>
      </c>
      <c r="F5" s="104" t="s">
        <v>176</v>
      </c>
      <c r="G5" s="140" t="str">
        <f>'Seguimiento PAD 2020'!G54</f>
        <v>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v>
      </c>
      <c r="H5" s="49" t="str">
        <f>'Seguimiento PAD 2020'!H54</f>
        <v>Por Demanda</v>
      </c>
      <c r="I5" s="257">
        <f>'Seguimiento PAD 2020'!I54</f>
        <v>14</v>
      </c>
      <c r="J5" s="212" t="str">
        <f>'Seguimiento PAD 2020'!J54</f>
        <v>(Por demanda)</v>
      </c>
      <c r="K5" s="212">
        <f>'Seguimiento PAD 2020'!K54</f>
        <v>1</v>
      </c>
      <c r="L5" s="261">
        <f>'Seguimiento PAD 2020'!L54</f>
        <v>5</v>
      </c>
      <c r="M5" s="212" t="str">
        <f>'Seguimiento PAD 2020'!M54</f>
        <v>(Por demanda)</v>
      </c>
      <c r="N5" s="212">
        <f>'Seguimiento PAD 2020'!N54</f>
        <v>1</v>
      </c>
      <c r="O5" s="216">
        <f>'Seguimiento PAD 2020'!O54</f>
        <v>10000000</v>
      </c>
      <c r="P5" s="292">
        <f>'Seguimiento PAD 2020'!P54</f>
        <v>15000000</v>
      </c>
      <c r="Q5" s="292">
        <f>'Seguimiento PAD 2020'!Q54</f>
        <v>89999999</v>
      </c>
      <c r="R5" s="291">
        <f>'Seguimiento PAD 2020'!R54</f>
        <v>5.9999999333333331</v>
      </c>
      <c r="S5" s="293">
        <f>'Seguimiento PAD 2020'!S54</f>
        <v>14000000</v>
      </c>
      <c r="T5" s="293">
        <f>'Seguimiento PAD 2020'!T54</f>
        <v>14000000</v>
      </c>
      <c r="U5" s="212">
        <f>'Seguimiento PAD 2020'!U54</f>
        <v>1</v>
      </c>
      <c r="V5" s="49">
        <f>'Seguimiento PAD 2020'!V54</f>
        <v>0</v>
      </c>
      <c r="W5" s="10">
        <f>'Seguimiento PAD 2020'!W54</f>
        <v>0</v>
      </c>
    </row>
    <row r="6" spans="1:25" ht="51">
      <c r="A6" s="140">
        <f>'Seguimiento PAD 2020'!A55</f>
        <v>601</v>
      </c>
      <c r="B6" s="140" t="str">
        <f>'Seguimiento PAD 2020'!B55</f>
        <v xml:space="preserve">SDDE
</v>
      </c>
      <c r="C6" s="140" t="str">
        <f>'Seguimiento PAD 2020'!C55</f>
        <v>Generación de Ingresos</v>
      </c>
      <c r="D6" s="140" t="str">
        <f>'Seguimiento PAD 2020'!D55</f>
        <v xml:space="preserve">Asistencia </v>
      </c>
      <c r="E6" s="140" t="str">
        <f>'Seguimiento PAD 2020'!E55</f>
        <v xml:space="preserve">Generación de ingresos </v>
      </c>
      <c r="F6" s="104" t="s">
        <v>178</v>
      </c>
      <c r="G6" s="140" t="str">
        <f>'Seguimiento PAD 2020'!G55</f>
        <v>Formar 1000 buscadores de empleo víctimas del conflicto armado en competencias laborales (blandas y/o transversales) desde la Agencia de Gestión y Colocación de Empleo del Distrito</v>
      </c>
      <c r="H6" s="49">
        <f>'Seguimiento PAD 2020'!H55</f>
        <v>125</v>
      </c>
      <c r="I6" s="257">
        <f>'Seguimiento PAD 2020'!I55</f>
        <v>12</v>
      </c>
      <c r="J6" s="212">
        <f>'Seguimiento PAD 2020'!J55</f>
        <v>9.6000000000000002E-2</v>
      </c>
      <c r="K6" s="212">
        <f>'Seguimiento PAD 2020'!K55</f>
        <v>9.6000000000000002E-2</v>
      </c>
      <c r="L6" s="261">
        <f>'Seguimiento PAD 2020'!L55</f>
        <v>43</v>
      </c>
      <c r="M6" s="212">
        <f>'Seguimiento PAD 2020'!M55</f>
        <v>0.34399999999999997</v>
      </c>
      <c r="N6" s="212">
        <f>'Seguimiento PAD 2020'!N55</f>
        <v>0.34399999999999997</v>
      </c>
      <c r="O6" s="216">
        <f>'Seguimiento PAD 2020'!O55</f>
        <v>24500000</v>
      </c>
      <c r="P6" s="265">
        <f>'Seguimiento PAD 2020'!P55</f>
        <v>24500000</v>
      </c>
      <c r="Q6" s="265">
        <f>'Seguimiento PAD 2020'!Q55</f>
        <v>24500000</v>
      </c>
      <c r="R6" s="212">
        <f>'Seguimiento PAD 2020'!R55</f>
        <v>1</v>
      </c>
      <c r="S6" s="262">
        <f>'Seguimiento PAD 2020'!S55</f>
        <v>28500000</v>
      </c>
      <c r="T6" s="262">
        <f>'Seguimiento PAD 2020'!T55</f>
        <v>28500000</v>
      </c>
      <c r="U6" s="212">
        <f>'Seguimiento PAD 2020'!U55</f>
        <v>1</v>
      </c>
      <c r="V6" s="49">
        <f>'Seguimiento PAD 2020'!V55</f>
        <v>0</v>
      </c>
      <c r="W6" s="10">
        <f>'Seguimiento PAD 2020'!W55</f>
        <v>0</v>
      </c>
    </row>
    <row r="7" spans="1:25" ht="63.75">
      <c r="A7" s="140">
        <f>'Seguimiento PAD 2020'!A56</f>
        <v>602</v>
      </c>
      <c r="B7" s="140" t="str">
        <f>'Seguimiento PAD 2020'!B56</f>
        <v xml:space="preserve">SDDE
</v>
      </c>
      <c r="C7" s="140" t="str">
        <f>'Seguimiento PAD 2020'!C56</f>
        <v>Generación de Ingresos</v>
      </c>
      <c r="D7" s="140" t="str">
        <f>'Seguimiento PAD 2020'!D56</f>
        <v xml:space="preserve">Asistencia </v>
      </c>
      <c r="E7" s="140" t="str">
        <f>'Seguimiento PAD 2020'!E56</f>
        <v xml:space="preserve">Generación de ingresos </v>
      </c>
      <c r="F7" s="104" t="s">
        <v>178</v>
      </c>
      <c r="G7" s="140" t="str">
        <f>'Seguimiento PAD 2020'!G56</f>
        <v>Incorporar 1800 personas víctimas del conflicto armado a la ruta de empleo de la Agencia de Gestión y Colocación del Distrito, para que puedan acceder a servicios para la mitigación de barreras de empleabilidad y a oportunidades laborales pertinentes</v>
      </c>
      <c r="H7" s="49">
        <f>'Seguimiento PAD 2020'!H56</f>
        <v>100</v>
      </c>
      <c r="I7" s="257">
        <f>'Seguimiento PAD 2020'!I56</f>
        <v>42</v>
      </c>
      <c r="J7" s="212">
        <f>'Seguimiento PAD 2020'!J56</f>
        <v>0.42</v>
      </c>
      <c r="K7" s="212">
        <f>'Seguimiento PAD 2020'!K56</f>
        <v>0.42</v>
      </c>
      <c r="L7" s="261">
        <f>'Seguimiento PAD 2020'!L56</f>
        <v>135</v>
      </c>
      <c r="M7" s="212">
        <f>'Seguimiento PAD 2020'!M56</f>
        <v>1.35</v>
      </c>
      <c r="N7" s="212">
        <f>'Seguimiento PAD 2020'!N56</f>
        <v>1</v>
      </c>
      <c r="O7" s="216">
        <f>'Seguimiento PAD 2020'!O56</f>
        <v>78400000</v>
      </c>
      <c r="P7" s="265">
        <f>'Seguimiento PAD 2020'!P56</f>
        <v>78400000</v>
      </c>
      <c r="Q7" s="265">
        <f>'Seguimiento PAD 2020'!Q56</f>
        <v>34630000</v>
      </c>
      <c r="R7" s="212">
        <f>'Seguimiento PAD 2020'!R56</f>
        <v>0.4417091836734694</v>
      </c>
      <c r="S7" s="262">
        <f>'Seguimiento PAD 2020'!S56</f>
        <v>30630000</v>
      </c>
      <c r="T7" s="262">
        <f>'Seguimiento PAD 2020'!T56</f>
        <v>30630000</v>
      </c>
      <c r="U7" s="212">
        <f>'Seguimiento PAD 2020'!U56</f>
        <v>1</v>
      </c>
      <c r="V7" s="49">
        <f>'Seguimiento PAD 2020'!V56</f>
        <v>0</v>
      </c>
      <c r="W7" s="10">
        <f>'Seguimiento PAD 2020'!W56</f>
        <v>0</v>
      </c>
    </row>
    <row r="8" spans="1:25" ht="127.5">
      <c r="A8" s="140">
        <f>'Seguimiento PAD 2020'!A57</f>
        <v>603</v>
      </c>
      <c r="B8" s="140" t="str">
        <f>'Seguimiento PAD 2020'!B57</f>
        <v xml:space="preserve">SDDE
</v>
      </c>
      <c r="C8" s="140" t="str">
        <f>'Seguimiento PAD 2020'!C57</f>
        <v>Generación de Ingresos</v>
      </c>
      <c r="D8" s="140" t="str">
        <f>'Seguimiento PAD 2020'!D57</f>
        <v xml:space="preserve">Asistencia </v>
      </c>
      <c r="E8" s="140" t="str">
        <f>'Seguimiento PAD 2020'!E57</f>
        <v xml:space="preserve">Generación de ingresos </v>
      </c>
      <c r="F8" s="104" t="s">
        <v>181</v>
      </c>
      <c r="G8" s="140" t="str">
        <f>'Seguimiento PAD 2020'!G57</f>
        <v>Foratalecer  por demanda a emprendedores, empresarios, unidades productiivas y emprendimientos por subsistencia victimas del conflicto armado, en temas  financieros,  digitales  y desarrollo empresarial, a través de programas, proyectos y acciones definidas por la subdirección de emprendimiento y negocios.</v>
      </c>
      <c r="H8" s="49" t="str">
        <f>'Seguimiento PAD 2020'!H57</f>
        <v>Por Demanda</v>
      </c>
      <c r="I8" s="257">
        <f>'Seguimiento PAD 2020'!I57</f>
        <v>0</v>
      </c>
      <c r="J8" s="212" t="str">
        <f>'Seguimiento PAD 2020'!J57</f>
        <v>(Por demanda)</v>
      </c>
      <c r="K8" s="212">
        <f>'Seguimiento PAD 2020'!K57</f>
        <v>0</v>
      </c>
      <c r="L8" s="261">
        <f>'Seguimiento PAD 2020'!L57</f>
        <v>38</v>
      </c>
      <c r="M8" s="212" t="str">
        <f>'Seguimiento PAD 2020'!M57</f>
        <v>(Por demanda)</v>
      </c>
      <c r="N8" s="212">
        <f>'Seguimiento PAD 2020'!N57</f>
        <v>1</v>
      </c>
      <c r="O8" s="216">
        <f>'Seguimiento PAD 2020'!O57</f>
        <v>12150000</v>
      </c>
      <c r="P8" s="265">
        <f>'Seguimiento PAD 2020'!P57</f>
        <v>12150000</v>
      </c>
      <c r="Q8" s="265">
        <f>'Seguimiento PAD 2020'!Q57</f>
        <v>3000000</v>
      </c>
      <c r="R8" s="212">
        <f>'Seguimiento PAD 2020'!R57</f>
        <v>0.24691358024691357</v>
      </c>
      <c r="S8" s="262">
        <f>'Seguimiento PAD 2020'!S57</f>
        <v>89999999</v>
      </c>
      <c r="T8" s="262">
        <f>'Seguimiento PAD 2020'!T57</f>
        <v>89999999</v>
      </c>
      <c r="U8" s="212">
        <f>'Seguimiento PAD 2020'!U57</f>
        <v>1</v>
      </c>
      <c r="V8" s="49">
        <f>'Seguimiento PAD 2020'!V57</f>
        <v>0</v>
      </c>
      <c r="W8" s="10">
        <f>'Seguimiento PAD 2020'!W57</f>
        <v>0</v>
      </c>
    </row>
    <row r="9" spans="1:25" ht="63.75">
      <c r="A9" s="140">
        <f>'Seguimiento PAD 2020'!A58</f>
        <v>604</v>
      </c>
      <c r="B9" s="140" t="str">
        <f>'Seguimiento PAD 2020'!B58</f>
        <v xml:space="preserve">SDDE
</v>
      </c>
      <c r="C9" s="140" t="str">
        <f>'Seguimiento PAD 2020'!C58</f>
        <v>Generación de Ingresos</v>
      </c>
      <c r="D9" s="140" t="str">
        <f>'Seguimiento PAD 2020'!D58</f>
        <v xml:space="preserve">Asistencia </v>
      </c>
      <c r="E9" s="140" t="str">
        <f>'Seguimiento PAD 2020'!E58</f>
        <v xml:space="preserve">Generación de ingresos </v>
      </c>
      <c r="F9" s="104" t="s">
        <v>183</v>
      </c>
      <c r="G9" s="140" t="str">
        <f>'Seguimiento PAD 2020'!G58</f>
        <v>Garantizar espacios  de participacion por demanda a personas victimas del conflicto armado a los mercados campesinos.</v>
      </c>
      <c r="H9" s="49" t="str">
        <f>'Seguimiento PAD 2020'!H58</f>
        <v>Por Demanda</v>
      </c>
      <c r="I9" s="257">
        <f>'Seguimiento PAD 2020'!I58</f>
        <v>0</v>
      </c>
      <c r="J9" s="212" t="str">
        <f>'Seguimiento PAD 2020'!J58</f>
        <v>(Por demanda)</v>
      </c>
      <c r="K9" s="212">
        <f>'Seguimiento PAD 2020'!K58</f>
        <v>0</v>
      </c>
      <c r="L9" s="261">
        <f>'Seguimiento PAD 2020'!L58</f>
        <v>8</v>
      </c>
      <c r="M9" s="212" t="str">
        <f>'Seguimiento PAD 2020'!M58</f>
        <v>(Por demanda)</v>
      </c>
      <c r="N9" s="212">
        <f>'Seguimiento PAD 2020'!N58</f>
        <v>1</v>
      </c>
      <c r="O9" s="216">
        <f>'Seguimiento PAD 2020'!O58</f>
        <v>90000000</v>
      </c>
      <c r="P9" s="265">
        <f>'Seguimiento PAD 2020'!P58</f>
        <v>0</v>
      </c>
      <c r="Q9" s="265">
        <f>'Seguimiento PAD 2020'!Q58</f>
        <v>0</v>
      </c>
      <c r="R9" s="212" t="e">
        <f>'Seguimiento PAD 2020'!R58</f>
        <v>#DIV/0!</v>
      </c>
      <c r="S9" s="262">
        <f>'Seguimiento PAD 2020'!S58</f>
        <v>15000000</v>
      </c>
      <c r="T9" s="262">
        <f>'Seguimiento PAD 2020'!T58</f>
        <v>15000000</v>
      </c>
      <c r="U9" s="212">
        <f>'Seguimiento PAD 2020'!U58</f>
        <v>1</v>
      </c>
      <c r="V9" s="49">
        <f>'Seguimiento PAD 2020'!V58</f>
        <v>0</v>
      </c>
      <c r="W9" s="10">
        <f>'Seguimiento PAD 2020'!W58</f>
        <v>0</v>
      </c>
    </row>
    <row r="10" spans="1:25" ht="63.75">
      <c r="A10" s="140">
        <f>'Seguimiento PAD 2020'!A59</f>
        <v>605</v>
      </c>
      <c r="B10" s="140" t="str">
        <f>'Seguimiento PAD 2020'!B59</f>
        <v xml:space="preserve">SDDE
</v>
      </c>
      <c r="C10" s="140" t="str">
        <f>'Seguimiento PAD 2020'!C59</f>
        <v>Generación de Ingresos</v>
      </c>
      <c r="D10" s="140" t="str">
        <f>'Seguimiento PAD 2020'!D59</f>
        <v xml:space="preserve">Asistencia </v>
      </c>
      <c r="E10" s="140" t="str">
        <f>'Seguimiento PAD 2020'!E59</f>
        <v xml:space="preserve">Generación de ingresos </v>
      </c>
      <c r="F10" s="104" t="s">
        <v>183</v>
      </c>
      <c r="G10" s="140" t="str">
        <f>'Seguimiento PAD 2020'!G59</f>
        <v xml:space="preserve">Fortalecer por demanda  actores del abastecimiento y distribucion de alimentos víctimas del conflicto armado </v>
      </c>
      <c r="H10" s="49" t="str">
        <f>'Seguimiento PAD 2020'!H59</f>
        <v>Por Demanda</v>
      </c>
      <c r="I10" s="257">
        <f>'Seguimiento PAD 2020'!I59</f>
        <v>0</v>
      </c>
      <c r="J10" s="212" t="str">
        <f>'Seguimiento PAD 2020'!J59</f>
        <v>(Por demanda)</v>
      </c>
      <c r="K10" s="212">
        <f>'Seguimiento PAD 2020'!K59</f>
        <v>0</v>
      </c>
      <c r="L10" s="261">
        <f>'Seguimiento PAD 2020'!L59</f>
        <v>0</v>
      </c>
      <c r="M10" s="212" t="str">
        <f>'Seguimiento PAD 2020'!M59</f>
        <v>(Por demanda)</v>
      </c>
      <c r="N10" s="212">
        <f>'Seguimiento PAD 2020'!N59</f>
        <v>0</v>
      </c>
      <c r="O10" s="216" t="str">
        <f>'Seguimiento PAD 2020'!O59</f>
        <v xml:space="preserve"> $                                   -  </v>
      </c>
      <c r="P10" s="265">
        <f>'Seguimiento PAD 2020'!P59</f>
        <v>0</v>
      </c>
      <c r="Q10" s="265">
        <f>'Seguimiento PAD 2020'!Q59</f>
        <v>0</v>
      </c>
      <c r="R10" s="212" t="e">
        <f>'Seguimiento PAD 2020'!R59</f>
        <v>#DIV/0!</v>
      </c>
      <c r="S10" s="262">
        <f>'Seguimiento PAD 2020'!S59</f>
        <v>0</v>
      </c>
      <c r="T10" s="262">
        <f>'Seguimiento PAD 2020'!T59</f>
        <v>0</v>
      </c>
      <c r="U10" s="212" t="e">
        <f>'Seguimiento PAD 2020'!U59</f>
        <v>#DIV/0!</v>
      </c>
      <c r="V10" s="49">
        <f>'Seguimiento PAD 2020'!V59</f>
        <v>0</v>
      </c>
      <c r="W10" s="10">
        <f>'Seguimiento PAD 2020'!W59</f>
        <v>0</v>
      </c>
    </row>
    <row r="11" spans="1:25">
      <c r="K11" s="217">
        <f>AVERAGE(K4:K10)</f>
        <v>0.35942857142857143</v>
      </c>
      <c r="L11" s="217"/>
      <c r="M11" s="217"/>
      <c r="N11" s="217">
        <f>AVERAGE(N4:N10)</f>
        <v>0.76342857142857135</v>
      </c>
      <c r="O11" s="223">
        <f>SUM(O4:O10)</f>
        <v>247050000</v>
      </c>
      <c r="P11" s="223">
        <f>SUM(P4:P10)</f>
        <v>146050000</v>
      </c>
      <c r="Q11" s="223">
        <f>SUM(Q4:Q10)</f>
        <v>171029999</v>
      </c>
      <c r="R11" s="219">
        <f>Q11/P11</f>
        <v>1.1710373091407051</v>
      </c>
      <c r="S11" s="223">
        <f>SUM(S4:S10)</f>
        <v>217439999</v>
      </c>
      <c r="T11" s="223">
        <f>SUM(T4:T10)</f>
        <v>217439999</v>
      </c>
      <c r="U11" s="219">
        <f>T11/S11</f>
        <v>1</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6269FBE5-09ED-4623-A322-48085346A744}"/>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11"/>
  <sheetViews>
    <sheetView workbookViewId="0"/>
  </sheetViews>
  <sheetFormatPr defaultColWidth="11" defaultRowHeight="15.75"/>
  <cols>
    <col min="1" max="1" width="7.5" customWidth="1"/>
    <col min="6" max="6" width="16" customWidth="1"/>
    <col min="7" max="7" width="28.875" customWidth="1"/>
    <col min="8" max="8" width="15.25" customWidth="1"/>
    <col min="9" max="9" width="15.5" customWidth="1"/>
    <col min="10" max="10" width="17.125" customWidth="1"/>
    <col min="11" max="14" width="12.375" customWidth="1"/>
    <col min="15" max="15" width="19.375" customWidth="1"/>
    <col min="16" max="16" width="20" customWidth="1"/>
    <col min="17" max="17" width="19.25" customWidth="1"/>
    <col min="18" max="18" width="14.25" customWidth="1"/>
    <col min="19" max="19" width="19" customWidth="1"/>
    <col min="20" max="20" width="21.5" customWidth="1"/>
    <col min="21" max="21" width="14.25" customWidth="1"/>
    <col min="22" max="22" width="14.625" customWidth="1"/>
    <col min="23" max="23" width="31"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4.2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89.25">
      <c r="A4" s="140">
        <f>'Seguimiento PAD 2020'!A60</f>
        <v>607</v>
      </c>
      <c r="B4" s="140" t="str">
        <f>'Seguimiento PAD 2020'!B60</f>
        <v>SDG</v>
      </c>
      <c r="C4" s="140" t="str">
        <f>'Seguimiento PAD 2020'!C60</f>
        <v>Vida, Integridad, Libertad y Seguridad</v>
      </c>
      <c r="D4" s="140" t="str">
        <f>'Seguimiento PAD 2020'!D60</f>
        <v>Prevención, Protección y Garantías de No Repetición</v>
      </c>
      <c r="E4" s="140" t="str">
        <f>'Seguimiento PAD 2020'!E60</f>
        <v xml:space="preserve">Prevención temprana </v>
      </c>
      <c r="F4" s="140" t="str">
        <f>'Seguimiento PAD 2020'!F60</f>
        <v>Fortalecimiento de la capacidad institucional y de los actores sociales para la garantía, promoción y protección de los derechos humanos en Bogotá</v>
      </c>
      <c r="G4" s="140" t="str">
        <f>'Seguimiento PAD 2020'!G60</f>
        <v>implementar 8 procesos pedagogicos para el fortalecimiento de las capacidades de los actores en escenarios de formación (formal o informal).</v>
      </c>
      <c r="H4" s="49">
        <f>'Seguimiento PAD 2020'!H60</f>
        <v>1</v>
      </c>
      <c r="I4" s="257">
        <f>'Seguimiento PAD 2020'!I60</f>
        <v>0</v>
      </c>
      <c r="J4" s="212">
        <f>'Seguimiento PAD 2020'!J60</f>
        <v>0</v>
      </c>
      <c r="K4" s="212">
        <f>'Seguimiento PAD 2020'!K60</f>
        <v>0</v>
      </c>
      <c r="L4" s="261">
        <f>'Seguimiento PAD 2020'!L60</f>
        <v>1</v>
      </c>
      <c r="M4" s="212">
        <f>'Seguimiento PAD 2020'!M60</f>
        <v>1</v>
      </c>
      <c r="N4" s="212">
        <f>'Seguimiento PAD 2020'!N60</f>
        <v>1</v>
      </c>
      <c r="O4" s="216">
        <f>'Seguimiento PAD 2020'!O60</f>
        <v>7875000</v>
      </c>
      <c r="P4" s="265">
        <f>'Seguimiento PAD 2020'!P60</f>
        <v>20000000</v>
      </c>
      <c r="Q4" s="265">
        <f>'Seguimiento PAD 2020'!Q60</f>
        <v>0</v>
      </c>
      <c r="R4" s="212">
        <f>'Seguimiento PAD 2020'!R60</f>
        <v>0</v>
      </c>
      <c r="S4" s="265">
        <f>'Seguimiento PAD 2020'!S60</f>
        <v>8069420</v>
      </c>
      <c r="T4" s="265">
        <f>'Seguimiento PAD 2020'!T60</f>
        <v>8069420</v>
      </c>
      <c r="U4" s="212">
        <f>'Seguimiento PAD 2020'!U60</f>
        <v>1</v>
      </c>
      <c r="V4" s="269" t="str">
        <f>'Seguimiento PAD 2020'!V60</f>
        <v>Aportes distrito</v>
      </c>
      <c r="W4" s="142" t="str">
        <f>'Seguimiento PAD 2020'!W60</f>
        <v>NO SE PRESENTARON CASOS PARA ESTE TRIMESTRE</v>
      </c>
    </row>
    <row r="5" spans="1:23" ht="89.25">
      <c r="A5" s="140">
        <f>'Seguimiento PAD 2020'!A61</f>
        <v>608</v>
      </c>
      <c r="B5" s="140" t="str">
        <f>'Seguimiento PAD 2020'!B61</f>
        <v>SDG</v>
      </c>
      <c r="C5" s="140" t="str">
        <f>'Seguimiento PAD 2020'!C61</f>
        <v>Vida, Integridad, Libertad y Seguridad</v>
      </c>
      <c r="D5" s="140" t="str">
        <f>'Seguimiento PAD 2020'!D61</f>
        <v>Prevención, Protección y Garantías de No Repetición</v>
      </c>
      <c r="E5" s="140" t="str">
        <f>'Seguimiento PAD 2020'!E61</f>
        <v xml:space="preserve">Prevención urgente </v>
      </c>
      <c r="F5" s="140" t="str">
        <f>'Seguimiento PAD 2020'!F61</f>
        <v>Fortalecimiento de la capacidad institucional y de los actores sociales para la garantía, promoción y protección de los derechos humanos en Bogotá</v>
      </c>
      <c r="G5" s="140" t="str">
        <f>'Seguimiento PAD 2020'!G61</f>
        <v xml:space="preserve"> Atender el 100% de la población victima del conflicto armado pertenecientes a población LGTBI en el marco de la Estrategia de Atención a Víctimas de Violencia(s)</v>
      </c>
      <c r="H5" s="49" t="str">
        <f>'Seguimiento PAD 2020'!H61</f>
        <v>100%</v>
      </c>
      <c r="I5" s="257">
        <f>'Seguimiento PAD 2020'!I61</f>
        <v>1</v>
      </c>
      <c r="J5" s="212">
        <f>'Seguimiento PAD 2020'!J61</f>
        <v>1</v>
      </c>
      <c r="K5" s="212">
        <f>'Seguimiento PAD 2020'!K61</f>
        <v>1</v>
      </c>
      <c r="L5" s="261">
        <v>100</v>
      </c>
      <c r="M5" s="212">
        <f>'Seguimiento PAD 2020'!M61</f>
        <v>100</v>
      </c>
      <c r="N5" s="212">
        <f>'Seguimiento PAD 2020'!N61</f>
        <v>1</v>
      </c>
      <c r="O5" s="216">
        <f>'Seguimiento PAD 2020'!O61</f>
        <v>20000000</v>
      </c>
      <c r="P5" s="265">
        <f>'Seguimiento PAD 2020'!P61</f>
        <v>75571045.681785181</v>
      </c>
      <c r="Q5" s="265">
        <f>'Seguimiento PAD 2020'!Q61</f>
        <v>75571045.681785181</v>
      </c>
      <c r="R5" s="212">
        <f>'Seguimiento PAD 2020'!R61</f>
        <v>1</v>
      </c>
      <c r="S5" s="265">
        <f>'Seguimiento PAD 2020'!S61</f>
        <v>2639089.87</v>
      </c>
      <c r="T5" s="265">
        <f>'Seguimiento PAD 2020'!T61</f>
        <v>2639090</v>
      </c>
      <c r="U5" s="212">
        <f>'Seguimiento PAD 2020'!U61</f>
        <v>1.0000000492594061</v>
      </c>
      <c r="V5" s="269" t="str">
        <f>'Seguimiento PAD 2020'!V61</f>
        <v>Aportes distrito</v>
      </c>
      <c r="W5" s="142" t="str">
        <f>'Seguimiento PAD 2020'!W61</f>
        <v>EN EL TRIMESTRE SE RECIBIERON 51 PERSONAS VICTIMAS DEL CONFLICTO ARMANDO EN LA RUTA DE DEFENSORES Y DEFENSORAS DE DERECHOS HUMANOS ATENDIENDO AL 100 % DE LOS SOLICITANTES</v>
      </c>
    </row>
    <row r="6" spans="1:23" ht="89.25">
      <c r="A6" s="140">
        <f>'Seguimiento PAD 2020'!A62</f>
        <v>609</v>
      </c>
      <c r="B6" s="140" t="str">
        <f>'Seguimiento PAD 2020'!B62</f>
        <v>SDG</v>
      </c>
      <c r="C6" s="140" t="str">
        <f>'Seguimiento PAD 2020'!C62</f>
        <v>Vida, Integridad, Libertad y Seguridad</v>
      </c>
      <c r="D6" s="140" t="str">
        <f>'Seguimiento PAD 2020'!D62</f>
        <v>Prevención, Protección y Garantías de No Repetición</v>
      </c>
      <c r="E6" s="140" t="str">
        <f>'Seguimiento PAD 2020'!E62</f>
        <v xml:space="preserve">Prevención urgente </v>
      </c>
      <c r="F6" s="140" t="str">
        <f>'Seguimiento PAD 2020'!F62</f>
        <v>Fortalecimiento de la capacidad institucional y de los actores sociales para la garantía, promoción y protección de los derechos humanos en Bogotá</v>
      </c>
      <c r="G6" s="140" t="str">
        <f>'Seguimiento PAD 2020'!G62</f>
        <v>Atender el 100% casos de personas víctimas del conflicto armado defensoras o defensores de derechos humanos en posible situación de riesgo</v>
      </c>
      <c r="H6" s="49" t="str">
        <f>'Seguimiento PAD 2020'!H62</f>
        <v>100%</v>
      </c>
      <c r="I6" s="257">
        <f>'Seguimiento PAD 2020'!I62</f>
        <v>1</v>
      </c>
      <c r="J6" s="212">
        <f>'Seguimiento PAD 2020'!J62</f>
        <v>1</v>
      </c>
      <c r="K6" s="212">
        <f>'Seguimiento PAD 2020'!K62</f>
        <v>1</v>
      </c>
      <c r="L6" s="261">
        <f>'Seguimiento PAD 2020'!L62</f>
        <v>100</v>
      </c>
      <c r="M6" s="212">
        <f>'Seguimiento PAD 2020'!M62</f>
        <v>100</v>
      </c>
      <c r="N6" s="212">
        <f>'Seguimiento PAD 2020'!N62</f>
        <v>1</v>
      </c>
      <c r="O6" s="216">
        <f>'Seguimiento PAD 2020'!O62</f>
        <v>62057612.5</v>
      </c>
      <c r="P6" s="265">
        <f>'Seguimiento PAD 2020'!P62</f>
        <v>20000000</v>
      </c>
      <c r="Q6" s="265">
        <f>'Seguimiento PAD 2020'!Q62</f>
        <v>5151872.980446795</v>
      </c>
      <c r="R6" s="212">
        <f>'Seguimiento PAD 2020'!R62</f>
        <v>0.25759364902233978</v>
      </c>
      <c r="S6" s="265">
        <f>'Seguimiento PAD 2020'!S62</f>
        <v>190963533.49000001</v>
      </c>
      <c r="T6" s="265">
        <f>'Seguimiento PAD 2020'!T62</f>
        <v>190963533</v>
      </c>
      <c r="U6" s="212">
        <f>'Seguimiento PAD 2020'!U62</f>
        <v>0.99999999743406498</v>
      </c>
      <c r="V6" s="269" t="str">
        <f>'Seguimiento PAD 2020'!V62</f>
        <v>Aportes distrito</v>
      </c>
      <c r="W6" s="142" t="str">
        <f>'Seguimiento PAD 2020'!W62</f>
        <v>EN EL TRIMESTRE SE RECIBIERON 4 PERSONAS VICTIMAS DEL CONFLICTO ARMADO EN LA RUTA DEL DELITO DE TRATA ATENDIENDO AL 100 % DE LOS SOLICITANTES</v>
      </c>
    </row>
    <row r="7" spans="1:23" ht="89.25">
      <c r="A7" s="140">
        <f>'Seguimiento PAD 2020'!A63</f>
        <v>610</v>
      </c>
      <c r="B7" s="140" t="str">
        <f>'Seguimiento PAD 2020'!B63</f>
        <v>SDG</v>
      </c>
      <c r="C7" s="140" t="str">
        <f>'Seguimiento PAD 2020'!C63</f>
        <v>Vida, Integridad, Libertad y Seguridad</v>
      </c>
      <c r="D7" s="140" t="str">
        <f>'Seguimiento PAD 2020'!D63</f>
        <v>Prevención, Protección y Garantías de No Repetición</v>
      </c>
      <c r="E7" s="140" t="str">
        <f>'Seguimiento PAD 2020'!E63</f>
        <v xml:space="preserve">Prevención urgente </v>
      </c>
      <c r="F7" s="140" t="str">
        <f>'Seguimiento PAD 2020'!F63</f>
        <v>Fortalecimiento de la capacidad institucional y de los actores sociales para la garantía, promoción y protección de los derechos humanos en Bogotá</v>
      </c>
      <c r="G7" s="140" t="str">
        <f>'Seguimiento PAD 2020'!G63</f>
        <v>Atender el 100% casos de personas víctimas del conflicto armado víctimas del delito de trata de personas</v>
      </c>
      <c r="H7" s="49" t="str">
        <f>'Seguimiento PAD 2020'!H63</f>
        <v>100%</v>
      </c>
      <c r="I7" s="257">
        <f>'Seguimiento PAD 2020'!I63</f>
        <v>1</v>
      </c>
      <c r="J7" s="212">
        <f>'Seguimiento PAD 2020'!J63</f>
        <v>1</v>
      </c>
      <c r="K7" s="212">
        <f>'Seguimiento PAD 2020'!K63</f>
        <v>1</v>
      </c>
      <c r="L7" s="261">
        <f>'Seguimiento PAD 2020'!L63</f>
        <v>100</v>
      </c>
      <c r="M7" s="212">
        <f>'Seguimiento PAD 2020'!M63</f>
        <v>100</v>
      </c>
      <c r="N7" s="212">
        <f>'Seguimiento PAD 2020'!N63</f>
        <v>1</v>
      </c>
      <c r="O7" s="216">
        <f>'Seguimiento PAD 2020'!O63</f>
        <v>20000000</v>
      </c>
      <c r="P7" s="265">
        <f>'Seguimiento PAD 2020'!P63</f>
        <v>7875000</v>
      </c>
      <c r="Q7" s="265">
        <f>'Seguimiento PAD 2020'!Q63</f>
        <v>2321340</v>
      </c>
      <c r="R7" s="212">
        <f>'Seguimiento PAD 2020'!R63</f>
        <v>0.29477333333333333</v>
      </c>
      <c r="S7" s="265">
        <f>'Seguimiento PAD 2020'!S63</f>
        <v>9526726.3200000003</v>
      </c>
      <c r="T7" s="265">
        <f>'Seguimiento PAD 2020'!T63</f>
        <v>9526726</v>
      </c>
      <c r="U7" s="212">
        <f>'Seguimiento PAD 2020'!U63</f>
        <v>0.99999996641028732</v>
      </c>
      <c r="V7" s="269" t="str">
        <f>'Seguimiento PAD 2020'!V63</f>
        <v>Aportes distrito</v>
      </c>
      <c r="W7" s="142" t="str">
        <f>'Seguimiento PAD 2020'!W63</f>
        <v xml:space="preserve">
EN EL TRIMESTRE SE FORMARON 21 PERSONAS VICTIMAS DEL CONFLICTO ARMADO EN LOS  PROCESOS PEDAGÓGICOS PARA EL FORTALECIMIENTO DE LAS CAPACIDADES DE LOS ACTORES EN ESCENARIOS DE FORMACIÓN.</v>
      </c>
    </row>
    <row r="8" spans="1:23" ht="89.25">
      <c r="A8" s="140">
        <f>'Seguimiento PAD 2020'!A64</f>
        <v>611</v>
      </c>
      <c r="B8" s="140" t="str">
        <f>'Seguimiento PAD 2020'!B64</f>
        <v>SDG</v>
      </c>
      <c r="C8" s="140" t="str">
        <f>'Seguimiento PAD 2020'!C64</f>
        <v>Vida, Integridad, Libertad y Seguridad</v>
      </c>
      <c r="D8" s="140" t="str">
        <f>'Seguimiento PAD 2020'!D64</f>
        <v>Prevención, Protección y Garantías de No Repetición</v>
      </c>
      <c r="E8" s="140" t="str">
        <f>'Seguimiento PAD 2020'!E64</f>
        <v xml:space="preserve">Prevención temprana </v>
      </c>
      <c r="F8" s="140" t="str">
        <f>'Seguimiento PAD 2020'!F64</f>
        <v>Fortalecimiento de la capacidad institucional y de los actores sociales para la garantía, promoción y protección de los derechos humanos en Bogotá</v>
      </c>
      <c r="G8" s="140" t="str">
        <f>'Seguimiento PAD 2020'!G64</f>
        <v xml:space="preserve"> Atender el 100% personas víctimas del conflicto armado pertenecientes a grupos étnicos a través de los servicios brindados en los espacios de atención diferenciada.</v>
      </c>
      <c r="H8" s="49" t="str">
        <f>'Seguimiento PAD 2020'!H64</f>
        <v>100%</v>
      </c>
      <c r="I8" s="257">
        <f>'Seguimiento PAD 2020'!I64</f>
        <v>1</v>
      </c>
      <c r="J8" s="212">
        <f>'Seguimiento PAD 2020'!J64</f>
        <v>1</v>
      </c>
      <c r="K8" s="212">
        <f>'Seguimiento PAD 2020'!K64</f>
        <v>1</v>
      </c>
      <c r="L8" s="261">
        <f>'Seguimiento PAD 2020'!L64</f>
        <v>100</v>
      </c>
      <c r="M8" s="212">
        <f>'Seguimiento PAD 2020'!M64</f>
        <v>100</v>
      </c>
      <c r="N8" s="212">
        <f>'Seguimiento PAD 2020'!N64</f>
        <v>1</v>
      </c>
      <c r="O8" s="216">
        <f>'Seguimiento PAD 2020'!O64</f>
        <v>58125000</v>
      </c>
      <c r="P8" s="265">
        <f>'Seguimiento PAD 2020'!P64</f>
        <v>58125000</v>
      </c>
      <c r="Q8" s="265">
        <f>'Seguimiento PAD 2020'!Q64</f>
        <v>24551484</v>
      </c>
      <c r="R8" s="212">
        <f>'Seguimiento PAD 2020'!R64</f>
        <v>0.42239112258064515</v>
      </c>
      <c r="S8" s="265">
        <f>'Seguimiento PAD 2020'!S64</f>
        <v>37799562</v>
      </c>
      <c r="T8" s="265">
        <f>'Seguimiento PAD 2020'!T64</f>
        <v>37799562</v>
      </c>
      <c r="U8" s="212">
        <f>'Seguimiento PAD 2020'!U64</f>
        <v>1</v>
      </c>
      <c r="V8" s="269" t="str">
        <f>'Seguimiento PAD 2020'!V64</f>
        <v>Aportes distrito</v>
      </c>
      <c r="W8" s="142" t="str">
        <f>'Seguimiento PAD 2020'!W64</f>
        <v>EN EL TRIMESTRE SE RECIBIERON 202 PERSONAS VICTIMAS DEL CONFLICTO ARMADO, PERTENECIENTES A GRUPOS ÉTNICOS A TRAVÉS DE LOS SERVICIOS BRINDADOS EN LOS ESPACIOS DE ATENCIÓN DIFERENCIADA ATENDIENDO AL 100 % DE LOS SOLICITANTES</v>
      </c>
    </row>
    <row r="9" spans="1:23" ht="114.75">
      <c r="A9" s="140">
        <f>'Seguimiento PAD 2020'!A65</f>
        <v>612</v>
      </c>
      <c r="B9" s="140" t="str">
        <f>'Seguimiento PAD 2020'!B65</f>
        <v>SDG</v>
      </c>
      <c r="C9" s="140" t="str">
        <f>'Seguimiento PAD 2020'!C65</f>
        <v>Vida, Integridad, Libertad y Seguridad</v>
      </c>
      <c r="D9" s="140" t="str">
        <f>'Seguimiento PAD 2020'!D65</f>
        <v>Prevención, Protección y Garantías de No Repetición</v>
      </c>
      <c r="E9" s="140" t="str">
        <f>'Seguimiento PAD 2020'!E65</f>
        <v xml:space="preserve">Prevención temprana </v>
      </c>
      <c r="F9" s="140" t="str">
        <f>'Seguimiento PAD 2020'!F65</f>
        <v>Fortalecimiento de la capacidad institucional y de los actores sociales para la garantía, promoción y protección de los derechos humanos en Bogotá</v>
      </c>
      <c r="G9" s="140" t="str">
        <f>'Seguimiento PAD 2020'!G65</f>
        <v>Formar el 100% de personas víctimas del conflicto armado pertenecientes a grupos étnicos a través del Programa Distrital de Educación en Derechos Humanos para la Paz y la Reconciliación que lo soliciten a través de los espacios de atención diferenciada</v>
      </c>
      <c r="H9" s="49" t="str">
        <f>'Seguimiento PAD 2020'!H65</f>
        <v>100%</v>
      </c>
      <c r="I9" s="257">
        <f>'Seguimiento PAD 2020'!I65</f>
        <v>1</v>
      </c>
      <c r="J9" s="212">
        <f>'Seguimiento PAD 2020'!J65</f>
        <v>1</v>
      </c>
      <c r="K9" s="212">
        <f>'Seguimiento PAD 2020'!K65</f>
        <v>1</v>
      </c>
      <c r="L9" s="261">
        <f>'Seguimiento PAD 2020'!L65</f>
        <v>100</v>
      </c>
      <c r="M9" s="212">
        <f>'Seguimiento PAD 2020'!M65</f>
        <v>100</v>
      </c>
      <c r="N9" s="212">
        <f>'Seguimiento PAD 2020'!N65</f>
        <v>1</v>
      </c>
      <c r="O9" s="216">
        <f>'Seguimiento PAD 2020'!O65</f>
        <v>7968149</v>
      </c>
      <c r="P9" s="265">
        <f>'Seguimiento PAD 2020'!P65</f>
        <v>7968149</v>
      </c>
      <c r="Q9" s="265">
        <f>'Seguimiento PAD 2020'!Q65</f>
        <v>4785201.7038797066</v>
      </c>
      <c r="R9" s="212">
        <f>'Seguimiento PAD 2020'!R65</f>
        <v>0.60054119267595352</v>
      </c>
      <c r="S9" s="265">
        <f>'Seguimiento PAD 2020'!S65</f>
        <v>7749930.3600000003</v>
      </c>
      <c r="T9" s="265">
        <f>'Seguimiento PAD 2020'!T65</f>
        <v>7749930</v>
      </c>
      <c r="U9" s="212">
        <f>'Seguimiento PAD 2020'!U65</f>
        <v>0.99999995354796967</v>
      </c>
      <c r="V9" s="269" t="str">
        <f>'Seguimiento PAD 2020'!V65</f>
        <v>Aportes distrito</v>
      </c>
      <c r="W9" s="142" t="str">
        <f>'Seguimiento PAD 2020'!W65</f>
        <v>EN EL TRIMESTRE SE FORMARON 174 PERSONAS VICTIMAS DEL CONFLICTO ARMADO PERTENECIENTES A GRUPOS ÉTNICOS A TRAVÉS DEL PROGRAMA DISTRITAL DE EDUCACIÓN EN DERECHOS HUMANOS PARA LA PAZ Y LA RECONCILIACIÓN QUE LO SOLICITEN A TRAVÉS DE LOS ESPACIOS DE ATENCIÓN DIFERENCIADA</v>
      </c>
    </row>
    <row r="10" spans="1:23" ht="140.25">
      <c r="A10" s="140">
        <f>'Seguimiento PAD 2020'!A66</f>
        <v>613</v>
      </c>
      <c r="B10" s="140" t="str">
        <f>'Seguimiento PAD 2020'!B66</f>
        <v>SDG</v>
      </c>
      <c r="C10" s="140" t="str">
        <f>'Seguimiento PAD 2020'!C66</f>
        <v>Transversal</v>
      </c>
      <c r="D10" s="140" t="str">
        <f>'Seguimiento PAD 2020'!D66</f>
        <v>Transversal</v>
      </c>
      <c r="E10" s="140" t="str">
        <f>'Seguimiento PAD 2020'!E66</f>
        <v xml:space="preserve">Participación  </v>
      </c>
      <c r="F10" s="140" t="str">
        <f>'Seguimiento PAD 2020'!F66</f>
        <v>Fortalecimiento de la capacidad institucional y de los actores sociales para la garantía, promoción y protección de los derechos humanos en Bogotá</v>
      </c>
      <c r="G10" s="140" t="str">
        <f>'Seguimiento PAD 2020'!G66</f>
        <v>Concertar entre las comunidades étnicas víctimas y los sectores de la administración distrital, acciones que hagan parte de los Planes Integrales de Acciones Afirmativas y del Plan de Acción Distrital producto de la reformulación de las políticas públicas étnicas e implementar el 100% de las acciones concertadas. Lo anterior, con el acompañamiento de la ACDVPR</v>
      </c>
      <c r="H10" s="49">
        <f>'Seguimiento PAD 2020'!H66</f>
        <v>0.15</v>
      </c>
      <c r="I10" s="257">
        <f>'Seguimiento PAD 2020'!I66</f>
        <v>0.15</v>
      </c>
      <c r="J10" s="212">
        <f>'Seguimiento PAD 2020'!J66</f>
        <v>1</v>
      </c>
      <c r="K10" s="212">
        <f>'Seguimiento PAD 2020'!K66</f>
        <v>1</v>
      </c>
      <c r="L10" s="261">
        <f>'Seguimiento PAD 2020'!L66</f>
        <v>15</v>
      </c>
      <c r="M10" s="212">
        <f>'Seguimiento PAD 2020'!M66</f>
        <v>100</v>
      </c>
      <c r="N10" s="212">
        <f>'Seguimiento PAD 2020'!N66</f>
        <v>1</v>
      </c>
      <c r="O10" s="216">
        <f>'Seguimiento PAD 2020'!O66</f>
        <v>11000000</v>
      </c>
      <c r="P10" s="265">
        <f>'Seguimiento PAD 2020'!P66</f>
        <v>11000000</v>
      </c>
      <c r="Q10" s="265">
        <f>'Seguimiento PAD 2020'!Q66</f>
        <v>11000000</v>
      </c>
      <c r="R10" s="212">
        <f>'Seguimiento PAD 2020'!R66</f>
        <v>1</v>
      </c>
      <c r="S10" s="265">
        <f>'Seguimiento PAD 2020'!S66</f>
        <v>11000000</v>
      </c>
      <c r="T10" s="265">
        <f>'Seguimiento PAD 2020'!T66</f>
        <v>11000000</v>
      </c>
      <c r="U10" s="212">
        <f>'Seguimiento PAD 2020'!U66</f>
        <v>1</v>
      </c>
      <c r="V10" s="269" t="str">
        <f>'Seguimiento PAD 2020'!V66</f>
        <v>Aportes distrito</v>
      </c>
      <c r="W10" s="142" t="str">
        <f>'Seguimiento PAD 2020'!W66</f>
        <v>EN EL TRIMESTRE SE DESARROLLARON 3 ESPACIOS DE CONCERTACIÓN, CON LA Mesa de Enfoque Diferencial de Pueblos y Comunidades Indígenas Víctimas del Conflicto Armado En Bogotá D.C., Consejo Consultivo y de Concertación del Pueblo Rrom- Gitano en Bogotá D.C.
(Kumpania Bogotá) Y Mesa Distrital de enfoque diferencial de las Comunidades Negras Afrocolombianas de Participación Efectiva de Víctimas del Conflicto Armado</v>
      </c>
    </row>
    <row r="11" spans="1:23">
      <c r="K11" s="228">
        <f>AVERAGE(K4:K10)</f>
        <v>0.8571428571428571</v>
      </c>
      <c r="L11" s="228"/>
      <c r="M11" s="228"/>
      <c r="N11" s="228">
        <f>AVERAGE(N4:N10)</f>
        <v>1</v>
      </c>
      <c r="O11" s="229">
        <f>SUM(O4:O10)</f>
        <v>187025761.5</v>
      </c>
      <c r="P11" s="229">
        <f>SUM(P4:P10)</f>
        <v>200539194.68178517</v>
      </c>
      <c r="Q11" s="229">
        <f>SUM(Q4:Q10)</f>
        <v>123380944.3661117</v>
      </c>
      <c r="R11" s="230">
        <f>Q11/P11</f>
        <v>0.61524603488057339</v>
      </c>
      <c r="S11" s="229">
        <f>SUM(S4:S10)</f>
        <v>267748262.04000002</v>
      </c>
      <c r="T11" s="229">
        <f>SUM(T4:T10)</f>
        <v>267748261</v>
      </c>
      <c r="U11" s="230">
        <f>T11/S11</f>
        <v>0.9999999961157543</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97598B72-3359-4E16-8CDD-CE55A698585C}"/>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W5"/>
  <sheetViews>
    <sheetView workbookViewId="0"/>
  </sheetViews>
  <sheetFormatPr defaultColWidth="11" defaultRowHeight="15.75"/>
  <cols>
    <col min="1" max="1" width="8.5" customWidth="1"/>
    <col min="6" max="6" width="17.375" customWidth="1"/>
    <col min="7" max="7" width="16.5" customWidth="1"/>
    <col min="8" max="8" width="17.75" customWidth="1"/>
    <col min="9" max="9" width="16.875" customWidth="1"/>
    <col min="10" max="10" width="18" customWidth="1"/>
    <col min="11" max="14" width="13.375" customWidth="1"/>
    <col min="15" max="15" width="19.25" customWidth="1"/>
    <col min="16" max="16" width="22.125" customWidth="1"/>
    <col min="17" max="17" width="18.625" customWidth="1"/>
    <col min="18" max="18" width="16.375" customWidth="1"/>
    <col min="19" max="19" width="19.25" customWidth="1"/>
    <col min="20" max="20" width="23" customWidth="1"/>
    <col min="21" max="21" width="16.375" customWidth="1"/>
    <col min="22" max="22" width="15.5" customWidth="1"/>
    <col min="23" max="23" width="29.62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54.7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76.5">
      <c r="A4" s="142">
        <f>'Seguimiento PAD 2020'!A67</f>
        <v>614</v>
      </c>
      <c r="B4" s="142" t="str">
        <f>'Seguimiento PAD 2020'!B67</f>
        <v>SDHT</v>
      </c>
      <c r="C4" s="142" t="str">
        <f>'Seguimiento PAD 2020'!C67</f>
        <v>Vivienda</v>
      </c>
      <c r="D4" s="142" t="str">
        <f>'Seguimiento PAD 2020'!D67</f>
        <v xml:space="preserve">Asistencia </v>
      </c>
      <c r="E4" s="142" t="str">
        <f>'Seguimiento PAD 2020'!E67</f>
        <v>Vivienda</v>
      </c>
      <c r="F4" s="142" t="str">
        <f>'Seguimiento PAD 2020'!F67</f>
        <v>7823. Generación de mecanismos para facilitar el acceso a una solución de vivienda a hogares vulnerables en Bogotá.</v>
      </c>
      <c r="G4" s="142" t="str">
        <f>'Seguimiento PAD 2020'!G67</f>
        <v>Beneficia 2.000 hogares víctimas del conflicto armado con subsidios para adquisición de vivienda VIS y VIP</v>
      </c>
      <c r="H4" s="231">
        <f>'Seguimiento PAD 2020'!H67</f>
        <v>100.74052183641531</v>
      </c>
      <c r="I4" s="257">
        <f>'Seguimiento PAD 2020'!I67</f>
        <v>40</v>
      </c>
      <c r="J4" s="212">
        <f>'Seguimiento PAD 2020'!J67</f>
        <v>0.39705968631920413</v>
      </c>
      <c r="K4" s="212">
        <f>'Seguimiento PAD 2020'!K67</f>
        <v>0.39705968631920413</v>
      </c>
      <c r="L4" s="261">
        <f>'Seguimiento PAD 2020'!L67</f>
        <v>114</v>
      </c>
      <c r="M4" s="212">
        <f>'Seguimiento PAD 2020'!M67</f>
        <v>1.1316201060097317</v>
      </c>
      <c r="N4" s="212">
        <f>'Seguimiento PAD 2020'!N67</f>
        <v>1</v>
      </c>
      <c r="O4" s="216">
        <f>'Seguimiento PAD 2020'!O67</f>
        <v>1762959132.1372681</v>
      </c>
      <c r="P4" s="265">
        <f>'Seguimiento PAD 2020'!P67</f>
        <v>1762959132.1372681</v>
      </c>
      <c r="Q4" s="272">
        <f>'Seguimiento PAD 2020'!Q67</f>
        <v>0</v>
      </c>
      <c r="R4" s="49">
        <f>'Seguimiento PAD 2020'!R67</f>
        <v>0</v>
      </c>
      <c r="S4" s="271">
        <f>'Seguimiento PAD 2020'!S67</f>
        <v>1762959132.1400001</v>
      </c>
      <c r="T4" s="271">
        <f>'Seguimiento PAD 2020'!T67</f>
        <v>1471849547</v>
      </c>
      <c r="U4" s="270">
        <f>'Seguimiento PAD 2020'!U67</f>
        <v>0.83487445634282431</v>
      </c>
      <c r="V4" s="142" t="str">
        <f>'Seguimiento PAD 2020'!V67</f>
        <v>Aportes distrito</v>
      </c>
      <c r="W4" s="142" t="str">
        <f>'Seguimiento PAD 2020'!W67</f>
        <v>Entre el 1º de julio y el 31 de diciembre de 2020 se beneficiaron 114 hogares víctima del conflicto armado a través de la asignación de subsidio distrital para la adquisición de vivienda nueva VIS y VIP, lo cual corresponde a un avance del 100% en la meta PAD.</v>
      </c>
    </row>
    <row r="5" spans="1:23">
      <c r="K5" s="225">
        <f>AVERAGE(K4)</f>
        <v>0.39705968631920413</v>
      </c>
      <c r="L5" s="225"/>
      <c r="M5" s="225"/>
      <c r="N5" s="225">
        <f>AVERAGE(N4)</f>
        <v>1</v>
      </c>
      <c r="O5" s="226">
        <f>SUM(O4)</f>
        <v>1762959132.1372681</v>
      </c>
      <c r="P5" s="226">
        <f>SUM(P4)</f>
        <v>1762959132.1372681</v>
      </c>
      <c r="Q5" s="226">
        <f>SUM(Q4)</f>
        <v>0</v>
      </c>
      <c r="R5" s="227">
        <f>Q5/P5</f>
        <v>0</v>
      </c>
      <c r="S5" s="226">
        <f>SUM(S4)</f>
        <v>1762959132.1400001</v>
      </c>
      <c r="T5" s="226">
        <f>SUM(T4)</f>
        <v>1471849547</v>
      </c>
      <c r="U5" s="227">
        <f>T5/S5</f>
        <v>0.83487445634282431</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62921CE1-5AF4-4D25-9558-871E780BB1A4}"/>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W33"/>
  <sheetViews>
    <sheetView workbookViewId="0"/>
  </sheetViews>
  <sheetFormatPr defaultColWidth="11" defaultRowHeight="15.75"/>
  <cols>
    <col min="1" max="1" width="7" style="5" customWidth="1"/>
    <col min="6" max="6" width="20.75" customWidth="1"/>
    <col min="7" max="7" width="23.75" customWidth="1"/>
    <col min="9" max="9" width="13.75" customWidth="1"/>
    <col min="10" max="10" width="14.75" customWidth="1"/>
    <col min="11" max="14" width="12.75" customWidth="1"/>
    <col min="15" max="15" width="19.875" customWidth="1"/>
    <col min="16" max="16" width="21.25" customWidth="1"/>
    <col min="17" max="17" width="21.875" customWidth="1"/>
    <col min="18" max="18" width="13.625" customWidth="1"/>
    <col min="19" max="19" width="17.125" customWidth="1"/>
    <col min="20" max="20" width="17.25" customWidth="1"/>
    <col min="21" max="21" width="13.625" customWidth="1"/>
    <col min="22" max="22" width="13.125" customWidth="1"/>
    <col min="23" max="23" width="26.375" style="51"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50"/>
    </row>
    <row r="2" spans="1:23" ht="15.75" customHeight="1" thickBot="1">
      <c r="A2" s="44"/>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66.7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57"/>
      <c r="W3" s="365"/>
    </row>
    <row r="4" spans="1:23" ht="216.75">
      <c r="A4" s="16">
        <f>'Seguimiento PAD 2020'!A68</f>
        <v>615</v>
      </c>
      <c r="B4" s="16" t="str">
        <f>'Seguimiento PAD 2020'!B68</f>
        <v>SDIS</v>
      </c>
      <c r="C4" s="16" t="str">
        <f>'Seguimiento PAD 2020'!C68</f>
        <v>Subsistencia Mínima</v>
      </c>
      <c r="D4" s="16" t="str">
        <f>'Seguimiento PAD 2020'!D68</f>
        <v xml:space="preserve">Asistencia </v>
      </c>
      <c r="E4" s="16" t="str">
        <f>'Seguimiento PAD 2020'!E68</f>
        <v>Subsistencia Mínima</v>
      </c>
      <c r="F4" s="16" t="str">
        <f>'Seguimiento PAD 2020'!F68</f>
        <v>7757 - Implementación de estrategias y servicios integrales para el abordaje del fenómeno de habitabilidad en calle en Bogotá</v>
      </c>
      <c r="G4" s="16" t="str">
        <f>'Seguimiento PAD 2020'!G68</f>
        <v xml:space="preserve">Atender 750 ciudadanos y ciudadanas habitantes de calle y en riesgo de estarlo, víctimas del conflicto armado de 29 años en adelante, mediante la mitigación de riesgos y daños asociados al fenómeno de habitabilidad en Calle </v>
      </c>
      <c r="H4" s="49">
        <f>'Seguimiento PAD 2020'!H68</f>
        <v>750</v>
      </c>
      <c r="I4" s="257">
        <f>'Seguimiento PAD 2020'!I68</f>
        <v>64</v>
      </c>
      <c r="J4" s="246">
        <f>'Seguimiento PAD 2020'!J68</f>
        <v>8.533333333333333E-2</v>
      </c>
      <c r="K4" s="212">
        <f>'Seguimiento PAD 2020'!K68</f>
        <v>8.533333333333333E-2</v>
      </c>
      <c r="L4" s="261">
        <f>'Seguimiento PAD 2020'!L68</f>
        <v>340</v>
      </c>
      <c r="M4" s="212">
        <f>'Seguimiento PAD 2020'!M68</f>
        <v>0.45333333333333331</v>
      </c>
      <c r="N4" s="212">
        <f>'Seguimiento PAD 2020'!N68</f>
        <v>0.45333333333333331</v>
      </c>
      <c r="O4" s="216">
        <f>'Seguimiento PAD 2020'!O68</f>
        <v>1126915946</v>
      </c>
      <c r="P4" s="265">
        <f>'Seguimiento PAD 2020'!P68</f>
        <v>1126915946</v>
      </c>
      <c r="Q4" s="265">
        <f>'Seguimiento PAD 2020'!Q68</f>
        <v>96163494</v>
      </c>
      <c r="R4" s="212">
        <f>'Seguimiento PAD 2020'!R68</f>
        <v>8.5333333281273849E-2</v>
      </c>
      <c r="S4" s="262">
        <f>'Seguimiento PAD 2020'!S68</f>
        <v>1126915946</v>
      </c>
      <c r="T4" s="262">
        <f>'Seguimiento PAD 2020'!T68</f>
        <v>525894107</v>
      </c>
      <c r="U4" s="212">
        <f>'Seguimiento PAD 2020'!U68</f>
        <v>0.46666666566097204</v>
      </c>
      <c r="V4" s="140" t="str">
        <f>'Seguimiento PAD 2020'!V68</f>
        <v xml:space="preserve">Sistema General de Participaciones </v>
      </c>
      <c r="W4" s="16" t="str">
        <f>'Seguimiento PAD 2020'!W68</f>
        <v>Los subsidios asignados para este periodo suman un valor de MIL CUATROCIENTOS SETENTA Y UN MILLONES OCHOCIENTOS CUARENTA Y NUEVE MIL QUINIENTOS CUARENTA Y SIETE ($1.471.849.547) M/CTE que se asignaron mediante acto administrativo en las diferentes modalidades ofertadas por la entidad, sin embargo, no se reporta avance en la ejecución presupuestal, debido a que los subsidios asignados a población víctima durante este periodo, se realizaron con cargo a recursos en fiducia de vigencias anteriores y que no generaron compromisos sobre el proyecto 7823.</v>
      </c>
    </row>
    <row r="5" spans="1:23" ht="76.5">
      <c r="A5" s="16">
        <f>'Seguimiento PAD 2020'!A69</f>
        <v>616</v>
      </c>
      <c r="B5" s="16" t="str">
        <f>'Seguimiento PAD 2020'!B69</f>
        <v>SDIS</v>
      </c>
      <c r="C5" s="16" t="str">
        <f>'Seguimiento PAD 2020'!C69</f>
        <v>Transversal</v>
      </c>
      <c r="D5" s="16" t="str">
        <f>'Seguimiento PAD 2020'!D69</f>
        <v>Transversal</v>
      </c>
      <c r="E5" s="16" t="str">
        <f>'Seguimiento PAD 2020'!E69</f>
        <v>Fortalecimiento Institucional</v>
      </c>
      <c r="F5" s="16" t="str">
        <f>'Seguimiento PAD 2020'!F69</f>
        <v>7757 - Implementación de estrategias y servicios integrales para el abordaje del fenómeno de habitabilidad en calle en Bogotá</v>
      </c>
      <c r="G5" s="16" t="str">
        <f>'Seguimiento PAD 2020'!G69</f>
        <v xml:space="preserve">Diseñar (1) protocolo de atención a ciudadanos y ciudadanas habitantes de calle y en riesgo de estarlo, víctimas del conflicto armado, en las diferentes modalidades de servicio del proyecto </v>
      </c>
      <c r="H5" s="49">
        <f>'Seguimiento PAD 2020'!H69</f>
        <v>100</v>
      </c>
      <c r="I5" s="257">
        <f>'Seguimiento PAD 2020'!I69</f>
        <v>0.06</v>
      </c>
      <c r="J5" s="246">
        <f>'Seguimiento PAD 2020'!J69</f>
        <v>5.9999999999999995E-4</v>
      </c>
      <c r="K5" s="212">
        <f>'Seguimiento PAD 2020'!K69</f>
        <v>5.9999999999999995E-4</v>
      </c>
      <c r="L5" s="261">
        <f>'Seguimiento PAD 2020'!L69</f>
        <v>100</v>
      </c>
      <c r="M5" s="212">
        <f>'Seguimiento PAD 2020'!M69</f>
        <v>1</v>
      </c>
      <c r="N5" s="212">
        <f>'Seguimiento PAD 2020'!N69</f>
        <v>1</v>
      </c>
      <c r="O5" s="216">
        <f>'Seguimiento PAD 2020'!O69</f>
        <v>13368000</v>
      </c>
      <c r="P5" s="265">
        <f>'Seguimiento PAD 2020'!P69</f>
        <v>13368000</v>
      </c>
      <c r="Q5" s="265">
        <f>'Seguimiento PAD 2020'!Q69</f>
        <v>742667</v>
      </c>
      <c r="R5" s="212">
        <f>'Seguimiento PAD 2020'!R69</f>
        <v>5.5555580490724114E-2</v>
      </c>
      <c r="S5" s="262">
        <f>'Seguimiento PAD 2020'!S69</f>
        <v>13368000</v>
      </c>
      <c r="T5" s="262">
        <f>'Seguimiento PAD 2020'!T69</f>
        <v>13368000</v>
      </c>
      <c r="U5" s="212">
        <f>'Seguimiento PAD 2020'!U69</f>
        <v>1</v>
      </c>
      <c r="V5" s="269" t="str">
        <f>'Seguimiento PAD 2020'!V69</f>
        <v>Aportes distrito</v>
      </c>
      <c r="W5" s="16" t="str">
        <f>'Seguimiento PAD 2020'!W69</f>
        <v>La fuente de financiación es: Otros Distrito</v>
      </c>
    </row>
    <row r="6" spans="1:23" ht="127.5">
      <c r="A6" s="16">
        <f>'Seguimiento PAD 2020'!A70</f>
        <v>617</v>
      </c>
      <c r="B6" s="16" t="str">
        <f>'Seguimiento PAD 2020'!B70</f>
        <v>SDIS</v>
      </c>
      <c r="C6" s="16" t="str">
        <f>'Seguimiento PAD 2020'!C70</f>
        <v>Transversal</v>
      </c>
      <c r="D6" s="16" t="str">
        <f>'Seguimiento PAD 2020'!D70</f>
        <v>Transversal</v>
      </c>
      <c r="E6" s="16" t="str">
        <f>'Seguimiento PAD 2020'!E70</f>
        <v>Fortalecimiento Institucional</v>
      </c>
      <c r="F6" s="16" t="str">
        <f>'Seguimiento PAD 2020'!F70</f>
        <v>7757 - Implementación de estrategias y servicios integrales para el abordaje del fenómeno de habitabilidad en calle en Bogotá</v>
      </c>
      <c r="G6" s="16" t="str">
        <f>'Seguimiento PAD 2020'!G70</f>
        <v xml:space="preserve">Cualificar 100 personas del equipo de talento humano de la Subdirección para la Adultez, en atención a víctimas del conflicto armado </v>
      </c>
      <c r="H6" s="49">
        <f>'Seguimiento PAD 2020'!H70</f>
        <v>100</v>
      </c>
      <c r="I6" s="257">
        <f>'Seguimiento PAD 2020'!I70</f>
        <v>0</v>
      </c>
      <c r="J6" s="246">
        <f>'Seguimiento PAD 2020'!J70</f>
        <v>0</v>
      </c>
      <c r="K6" s="212">
        <f>'Seguimiento PAD 2020'!K70</f>
        <v>0</v>
      </c>
      <c r="L6" s="261">
        <f>'Seguimiento PAD 2020'!L70</f>
        <v>100</v>
      </c>
      <c r="M6" s="212">
        <f>'Seguimiento PAD 2020'!M70</f>
        <v>1</v>
      </c>
      <c r="N6" s="212">
        <f>'Seguimiento PAD 2020'!N70</f>
        <v>1</v>
      </c>
      <c r="O6" s="216">
        <f>'Seguimiento PAD 2020'!O70</f>
        <v>8912000</v>
      </c>
      <c r="P6" s="265">
        <f>'Seguimiento PAD 2020'!P70</f>
        <v>8912000</v>
      </c>
      <c r="Q6" s="265">
        <f>'Seguimiento PAD 2020'!Q70</f>
        <v>742667</v>
      </c>
      <c r="R6" s="212">
        <f>'Seguimiento PAD 2020'!R70</f>
        <v>8.3333370736086182E-2</v>
      </c>
      <c r="S6" s="262">
        <f>'Seguimiento PAD 2020'!S70</f>
        <v>8912000</v>
      </c>
      <c r="T6" s="262">
        <f>'Seguimiento PAD 2020'!T70</f>
        <v>8912000</v>
      </c>
      <c r="U6" s="212">
        <f>'Seguimiento PAD 2020'!U70</f>
        <v>1</v>
      </c>
      <c r="V6" s="269" t="str">
        <f>'Seguimiento PAD 2020'!V70</f>
        <v>Aportes distrito</v>
      </c>
      <c r="W6" s="16" t="str">
        <f>'Seguimiento PAD 2020'!W70</f>
        <v>1. La fuente de financiación es: Otros Distrito
2. El porcentaje de ejecución presupuestal corresponde a 5 dias de trabajo en la definición de la ruta metodológica para proceso de cualificación: objetivo general, especifcos, modulos, tematicas y metodologias a implementar, elaboradas por el profesional del equipo tecnico de la subdirección a cargo del tema.</v>
      </c>
    </row>
    <row r="7" spans="1:23" ht="140.25">
      <c r="A7" s="16">
        <f>'Seguimiento PAD 2020'!A71</f>
        <v>618</v>
      </c>
      <c r="B7" s="16" t="str">
        <f>'Seguimiento PAD 2020'!B71</f>
        <v>SDIS</v>
      </c>
      <c r="C7" s="16" t="str">
        <f>'Seguimiento PAD 2020'!C71</f>
        <v>Subsistencia Mínima</v>
      </c>
      <c r="D7" s="16" t="str">
        <f>'Seguimiento PAD 2020'!D71</f>
        <v xml:space="preserve">Asistencia </v>
      </c>
      <c r="E7" s="16" t="str">
        <f>'Seguimiento PAD 2020'!E71</f>
        <v>Subsistencia Mínima</v>
      </c>
      <c r="F7" s="16" t="str">
        <f>'Seguimiento PAD 2020'!F71</f>
        <v>7770 - Compromiso con el envejecimiento activo y una Bogotá cuidadora e incluyente</v>
      </c>
      <c r="G7" s="16" t="str">
        <f>'Seguimiento PAD 2020'!G71</f>
        <v>Ofertar 1000 cupos para personas mayores víctimas con ocasión del conflicto armado a través del servicio social de Apoyos Económicos Tipo B Desplazados</v>
      </c>
      <c r="H7" s="49">
        <f>'Seguimiento PAD 2020'!H71</f>
        <v>1000</v>
      </c>
      <c r="I7" s="257">
        <f>'Seguimiento PAD 2020'!I71</f>
        <v>872</v>
      </c>
      <c r="J7" s="246">
        <f>'Seguimiento PAD 2020'!J71</f>
        <v>0.872</v>
      </c>
      <c r="K7" s="212">
        <f>'Seguimiento PAD 2020'!K71</f>
        <v>0.872</v>
      </c>
      <c r="L7" s="261">
        <f>'Seguimiento PAD 2020'!L71</f>
        <v>1000</v>
      </c>
      <c r="M7" s="212">
        <f>'Seguimiento PAD 2020'!M71</f>
        <v>1</v>
      </c>
      <c r="N7" s="212">
        <f>'Seguimiento PAD 2020'!N71</f>
        <v>1</v>
      </c>
      <c r="O7" s="216">
        <f>'Seguimiento PAD 2020'!O71</f>
        <v>776125000</v>
      </c>
      <c r="P7" s="265">
        <f>'Seguimiento PAD 2020'!P71</f>
        <v>776125000</v>
      </c>
      <c r="Q7" s="265">
        <f>'Seguimiento PAD 2020'!Q71</f>
        <v>562875000</v>
      </c>
      <c r="R7" s="212">
        <f>'Seguimiento PAD 2020'!R71</f>
        <v>0.72523755838299242</v>
      </c>
      <c r="S7" s="262">
        <f>'Seguimiento PAD 2020'!S71</f>
        <v>776125000</v>
      </c>
      <c r="T7" s="262">
        <f>'Seguimiento PAD 2020'!T71</f>
        <v>776125000</v>
      </c>
      <c r="U7" s="212">
        <f>'Seguimiento PAD 2020'!U71</f>
        <v>1</v>
      </c>
      <c r="V7" s="269" t="str">
        <f>'Seguimiento PAD 2020'!V71</f>
        <v>Aportes distrito</v>
      </c>
      <c r="W7" s="16" t="str">
        <f>'Seguimiento PAD 2020'!W71</f>
        <v xml:space="preserve">Observacion prespuestal: El seguimiento para este reporte se realizó con base en los costos de programción presupuestal del Plan de Accion, PAD victimas, se tomo  costo cupo y el reporte SIRBE que se tiene para el corte., especifico Apoyo tipo B desplazado.
</v>
      </c>
    </row>
    <row r="8" spans="1:23" ht="293.25">
      <c r="A8" s="16">
        <f>'Seguimiento PAD 2020'!A72</f>
        <v>619</v>
      </c>
      <c r="B8" s="16" t="str">
        <f>'Seguimiento PAD 2020'!B72</f>
        <v>SDIS</v>
      </c>
      <c r="C8" s="16" t="str">
        <f>'Seguimiento PAD 2020'!C72</f>
        <v>Subsistencia Mínima</v>
      </c>
      <c r="D8" s="16" t="str">
        <f>'Seguimiento PAD 2020'!D72</f>
        <v xml:space="preserve">Asistencia </v>
      </c>
      <c r="E8" s="16" t="str">
        <f>'Seguimiento PAD 2020'!E72</f>
        <v>Subsistencia Mínima</v>
      </c>
      <c r="F8" s="16" t="str">
        <f>'Seguimiento PAD 2020'!F72</f>
        <v>7770 - Compromiso con el envejecimiento activo y una Bogotá cuidadora e incluyente</v>
      </c>
      <c r="G8" s="16" t="str">
        <f>'Seguimiento PAD 2020'!G72</f>
        <v>Atender el 100% de personas mayores víctimas con ocasión del conflicto armado y que sean participantes del servicio social de Apoyos Económicos, proporcionadoles un ingreso económico para mejorar su autonomía y calidad de vida</v>
      </c>
      <c r="H8" s="49">
        <f>'Seguimiento PAD 2020'!H72</f>
        <v>1</v>
      </c>
      <c r="I8" s="257">
        <f>'Seguimiento PAD 2020'!I72</f>
        <v>1</v>
      </c>
      <c r="J8" s="246">
        <f>'Seguimiento PAD 2020'!J72</f>
        <v>1</v>
      </c>
      <c r="K8" s="212">
        <f>'Seguimiento PAD 2020'!K72</f>
        <v>1</v>
      </c>
      <c r="L8" s="261">
        <f>'Seguimiento PAD 2020'!L72</f>
        <v>100</v>
      </c>
      <c r="M8" s="212">
        <f>'Seguimiento PAD 2020'!M72</f>
        <v>100</v>
      </c>
      <c r="N8" s="212">
        <f>'Seguimiento PAD 2020'!N72</f>
        <v>1</v>
      </c>
      <c r="O8" s="216">
        <f>'Seguimiento PAD 2020'!O72</f>
        <v>2281151250</v>
      </c>
      <c r="P8" s="265">
        <f>'Seguimiento PAD 2020'!P72</f>
        <v>2281151250</v>
      </c>
      <c r="Q8" s="265">
        <f>'Seguimiento PAD 2020'!Q72</f>
        <v>1244886240</v>
      </c>
      <c r="R8" s="212">
        <f>'Seguimiento PAD 2020'!R72</f>
        <v>0.54572718051904712</v>
      </c>
      <c r="S8" s="262">
        <f>'Seguimiento PAD 2020'!S72</f>
        <v>2281151250</v>
      </c>
      <c r="T8" s="262">
        <f>'Seguimiento PAD 2020'!T72</f>
        <v>1663013032</v>
      </c>
      <c r="U8" s="212">
        <f>'Seguimiento PAD 2020'!U72</f>
        <v>0.72902357176009258</v>
      </c>
      <c r="V8" s="269" t="str">
        <f>'Seguimiento PAD 2020'!V72</f>
        <v>Aportes distrito</v>
      </c>
      <c r="W8" s="16" t="str">
        <f>'Seguimiento PAD 2020'!W72</f>
        <v xml:space="preserve">Observacion prespuestal: El seguimiento para este reporte se realizó con base en los costos de programción presupuestal del Plan de Accion, PAd victimas, se tomo  costo cupo  y el reporte SIRBE que se tiene para el corte. 
Es importante mencionar que la fuente de financiacion para el Apoyo cofinanciado Tipo D tiene recursos de Nación. 
Observaciones técnicas: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recibieron Apoyo Económico. 
</v>
      </c>
    </row>
    <row r="9" spans="1:23" ht="216.75">
      <c r="A9" s="16">
        <f>'Seguimiento PAD 2020'!A73</f>
        <v>620</v>
      </c>
      <c r="B9" s="16" t="str">
        <f>'Seguimiento PAD 2020'!B73</f>
        <v>SDIS</v>
      </c>
      <c r="C9" s="16" t="str">
        <f>'Seguimiento PAD 2020'!C73</f>
        <v>Subsistencia Mínima</v>
      </c>
      <c r="D9" s="16" t="str">
        <f>'Seguimiento PAD 2020'!D73</f>
        <v xml:space="preserve">Asistencia </v>
      </c>
      <c r="E9" s="16" t="str">
        <f>'Seguimiento PAD 2020'!E73</f>
        <v>Subsistencia Mínima</v>
      </c>
      <c r="F9" s="16" t="str">
        <f>'Seguimiento PAD 2020'!F73</f>
        <v>7770 - Compromiso con el envejecimiento activo y una Bogotá cuidadora e incluyente</v>
      </c>
      <c r="G9" s="16" t="str">
        <f>'Seguimiento PAD 2020'!G73</f>
        <v>Vincular al 100% de personas mayores víctimas con ocasión del conflicto armado, participantes del servicio social Centro Día, a procesos ocupacionales, desarrollo humano y atención integral</v>
      </c>
      <c r="H9" s="49">
        <f>'Seguimiento PAD 2020'!H73</f>
        <v>1</v>
      </c>
      <c r="I9" s="257">
        <f>'Seguimiento PAD 2020'!I73</f>
        <v>1</v>
      </c>
      <c r="J9" s="246">
        <f>'Seguimiento PAD 2020'!J73</f>
        <v>1</v>
      </c>
      <c r="K9" s="212">
        <f>'Seguimiento PAD 2020'!K73</f>
        <v>1</v>
      </c>
      <c r="L9" s="261">
        <f>'Seguimiento PAD 2020'!L73</f>
        <v>100</v>
      </c>
      <c r="M9" s="212">
        <f>'Seguimiento PAD 2020'!M73</f>
        <v>100</v>
      </c>
      <c r="N9" s="212">
        <f>'Seguimiento PAD 2020'!N73</f>
        <v>1</v>
      </c>
      <c r="O9" s="216">
        <f>'Seguimiento PAD 2020'!O73</f>
        <v>3541216970.666667</v>
      </c>
      <c r="P9" s="265">
        <f>'Seguimiento PAD 2020'!P73</f>
        <v>3541216970.666667</v>
      </c>
      <c r="Q9" s="265">
        <f>'Seguimiento PAD 2020'!Q73</f>
        <v>46571760</v>
      </c>
      <c r="R9" s="212">
        <f>'Seguimiento PAD 2020'!R73</f>
        <v>1.3151343277119908E-2</v>
      </c>
      <c r="S9" s="262">
        <f>'Seguimiento PAD 2020'!S73</f>
        <v>3541216970</v>
      </c>
      <c r="T9" s="262">
        <f>'Seguimiento PAD 2020'!T73</f>
        <v>174557856</v>
      </c>
      <c r="U9" s="212">
        <f>'Seguimiento PAD 2020'!U73</f>
        <v>4.9293182959077482E-2</v>
      </c>
      <c r="V9" s="269" t="str">
        <f>'Seguimiento PAD 2020'!V73</f>
        <v>Aportes distrito</v>
      </c>
      <c r="W9" s="16" t="str">
        <f>'Seguimiento PAD 2020'!W73</f>
        <v xml:space="preserve">Observacion prespuestal: El seguimiento para este reporte se realizó con base en los costos de programción presupuestal del Plan de Accion PAD Victimas, se tomo  costo cupo y el reporte SIRBE que se tiene para el corte.
Observaciones técnicas: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hicieron parte de la estrategia Estamos Contigo en Casa descrito en el apartado cualitativo. </v>
      </c>
    </row>
    <row r="10" spans="1:23" ht="192" customHeight="1">
      <c r="A10" s="16">
        <f>'Seguimiento PAD 2020'!A74</f>
        <v>621</v>
      </c>
      <c r="B10" s="16" t="str">
        <f>'Seguimiento PAD 2020'!B74</f>
        <v>SDIS</v>
      </c>
      <c r="C10" s="16" t="str">
        <f>'Seguimiento PAD 2020'!C74</f>
        <v>Subsistencia Mínima</v>
      </c>
      <c r="D10" s="16" t="str">
        <f>'Seguimiento PAD 2020'!D74</f>
        <v xml:space="preserve">Asistencia </v>
      </c>
      <c r="E10" s="16" t="str">
        <f>'Seguimiento PAD 2020'!E74</f>
        <v>Subsistencia Mínima</v>
      </c>
      <c r="F10" s="16" t="str">
        <f>'Seguimiento PAD 2020'!F74</f>
        <v>7770 - Compromiso con el envejecimiento activo y una Bogotá cuidadora e incluyente</v>
      </c>
      <c r="G10" s="16" t="str">
        <f>'Seguimiento PAD 2020'!G74</f>
        <v xml:space="preserve">Atender el 100% de personas mayores víctimas con ocasión del conflicto armado, participantes del servicio social de cuidado transitorio (día - noche), a procesos de autocuidado y dignificación </v>
      </c>
      <c r="H10" s="49">
        <f>'Seguimiento PAD 2020'!H74</f>
        <v>1</v>
      </c>
      <c r="I10" s="257">
        <f>'Seguimiento PAD 2020'!I74</f>
        <v>1</v>
      </c>
      <c r="J10" s="246">
        <f>'Seguimiento PAD 2020'!J74</f>
        <v>1</v>
      </c>
      <c r="K10" s="212">
        <f>'Seguimiento PAD 2020'!K74</f>
        <v>1</v>
      </c>
      <c r="L10" s="261">
        <f>'Seguimiento PAD 2020'!L74</f>
        <v>100</v>
      </c>
      <c r="M10" s="212">
        <f>'Seguimiento PAD 2020'!M74</f>
        <v>100</v>
      </c>
      <c r="N10" s="212">
        <f>'Seguimiento PAD 2020'!N74</f>
        <v>1</v>
      </c>
      <c r="O10" s="216">
        <f>'Seguimiento PAD 2020'!O74</f>
        <v>283907755.83333337</v>
      </c>
      <c r="P10" s="265">
        <f>'Seguimiento PAD 2020'!P74</f>
        <v>283907755.83333337</v>
      </c>
      <c r="Q10" s="265">
        <f>'Seguimiento PAD 2020'!Q74</f>
        <v>3877050</v>
      </c>
      <c r="R10" s="212">
        <f>'Seguimiento PAD 2020'!R74</f>
        <v>1.3656020028829374E-2</v>
      </c>
      <c r="S10" s="262">
        <f>'Seguimiento PAD 2020'!S74</f>
        <v>283907755</v>
      </c>
      <c r="T10" s="262">
        <f>'Seguimiento PAD 2020'!T74</f>
        <v>221870648</v>
      </c>
      <c r="U10" s="212">
        <f>'Seguimiento PAD 2020'!U74</f>
        <v>0.78148850847698759</v>
      </c>
      <c r="V10" s="269" t="str">
        <f>'Seguimiento PAD 2020'!V74</f>
        <v>Aportes distrito</v>
      </c>
      <c r="W10" s="16" t="str">
        <f>'Seguimiento PAD 2020'!W74</f>
        <v xml:space="preserve">Observacion prespuestal: El seguimiento para este reporte se realizó con base en los costos de programción presupuestal del Plan de Accion PAD Victimas, se tomo  costo cupo y el reporte SIRBE que se tiene para el corte. 
Observaciones técnicas: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hacen parte del servicio de cuidado transitorio (Día - Noche) y las acciones descritas en el apartado cualitativo. 
</v>
      </c>
    </row>
    <row r="11" spans="1:23" ht="255">
      <c r="A11" s="16">
        <f>'Seguimiento PAD 2020'!A75</f>
        <v>622</v>
      </c>
      <c r="B11" s="16" t="str">
        <f>'Seguimiento PAD 2020'!B75</f>
        <v>SDIS</v>
      </c>
      <c r="C11" s="16" t="str">
        <f>'Seguimiento PAD 2020'!C75</f>
        <v>Subsistencia Mínima</v>
      </c>
      <c r="D11" s="16" t="str">
        <f>'Seguimiento PAD 2020'!D75</f>
        <v xml:space="preserve">Asistencia </v>
      </c>
      <c r="E11" s="16" t="str">
        <f>'Seguimiento PAD 2020'!E75</f>
        <v>Subsistencia Mínima</v>
      </c>
      <c r="F11" s="16" t="str">
        <f>'Seguimiento PAD 2020'!F75</f>
        <v>7770 - Compromiso con el envejecimiento activo y una Bogotá cuidadora e incluyente</v>
      </c>
      <c r="G11" s="16" t="str">
        <f>'Seguimiento PAD 2020'!G75</f>
        <v xml:space="preserve">Atender el 100% de personas mayores víctimas con ocasión del conflicto armado, participantes del servicio social de cuidado integral y protección institucionalizada  </v>
      </c>
      <c r="H11" s="49">
        <f>'Seguimiento PAD 2020'!H75</f>
        <v>1</v>
      </c>
      <c r="I11" s="257">
        <f>'Seguimiento PAD 2020'!I75</f>
        <v>1</v>
      </c>
      <c r="J11" s="246">
        <f>'Seguimiento PAD 2020'!J75</f>
        <v>1</v>
      </c>
      <c r="K11" s="212">
        <f>'Seguimiento PAD 2020'!K75</f>
        <v>1</v>
      </c>
      <c r="L11" s="261">
        <f>'Seguimiento PAD 2020'!L75</f>
        <v>100</v>
      </c>
      <c r="M11" s="212">
        <f>'Seguimiento PAD 2020'!M75</f>
        <v>100</v>
      </c>
      <c r="N11" s="212">
        <f>'Seguimiento PAD 2020'!N75</f>
        <v>1</v>
      </c>
      <c r="O11" s="216">
        <f>'Seguimiento PAD 2020'!O75</f>
        <v>803184060</v>
      </c>
      <c r="P11" s="265">
        <f>'Seguimiento PAD 2020'!P75</f>
        <v>803184060</v>
      </c>
      <c r="Q11" s="265">
        <f>'Seguimiento PAD 2020'!Q75</f>
        <v>11602980</v>
      </c>
      <c r="R11" s="212">
        <f>'Seguimiento PAD 2020'!R75</f>
        <v>1.4446227929373997E-2</v>
      </c>
      <c r="S11" s="262">
        <f>'Seguimiento PAD 2020'!S75</f>
        <v>803184060</v>
      </c>
      <c r="T11" s="262">
        <f>'Seguimiento PAD 2020'!T75</f>
        <v>23721648</v>
      </c>
      <c r="U11" s="212">
        <f>'Seguimiento PAD 2020'!U75</f>
        <v>2.9534510433386837E-2</v>
      </c>
      <c r="V11" s="269" t="str">
        <f>'Seguimiento PAD 2020'!V75</f>
        <v>Aportes distrito</v>
      </c>
      <c r="W11" s="16" t="str">
        <f>'Seguimiento PAD 2020'!W75</f>
        <v xml:space="preserve">Observacion prespuestal: El seguimiento para este reporte se realizó con base en los costos de programción presupuestal del Plan de Accion PAD Victimas, se tomo  costo cupo y el reporte SIRBE que se tiene para el corte.
Observaciones técnicas: Lo correspondiente al avance físico de la meta PAD para el proyecto de inversión 7770 equivale al 100%, en tanto que corresponde al total de personas mayores víctimas del conflicto que solicitaron ingresar al servicio social y se encuentran como participantes de acuerdo con la demanda, los cuales hacen parte del servicio institucionalizado 
</v>
      </c>
    </row>
    <row r="12" spans="1:23" ht="153">
      <c r="A12" s="16">
        <f>'Seguimiento PAD 2020'!A76</f>
        <v>623</v>
      </c>
      <c r="B12" s="16" t="str">
        <f>'Seguimiento PAD 2020'!B76</f>
        <v>SDIS</v>
      </c>
      <c r="C12" s="16" t="str">
        <f>'Seguimiento PAD 2020'!C76</f>
        <v>Alimentación</v>
      </c>
      <c r="D12" s="16" t="str">
        <f>'Seguimiento PAD 2020'!D76</f>
        <v xml:space="preserve">Asistencia </v>
      </c>
      <c r="E12" s="16" t="str">
        <f>'Seguimiento PAD 2020'!E76</f>
        <v xml:space="preserve">Seguridad alimentaria </v>
      </c>
      <c r="F12" s="16" t="str">
        <f>'Seguimiento PAD 2020'!F76</f>
        <v>7745 - Compromiso por una Alimentación Integral en Bogotá</v>
      </c>
      <c r="G12" s="16" t="str">
        <f>'Seguimiento PAD 2020'!G76</f>
        <v>Atender anualmente a 4000 personas víctimas del conflicto en el servicio de comedores comunitarios, priorizando el acceso de niños, niñas, adolescentes y jóvenes, mujeres, personas mayores, personas con orientaciones sexuales e identidades de género diversas,  con pertencia étnica, con discapacidad o cuidadoras de éstas, y de aquellas en quienes confluyen diversos sistemas de discriminación</v>
      </c>
      <c r="H12" s="49">
        <f>'Seguimiento PAD 2020'!H76</f>
        <v>4000</v>
      </c>
      <c r="I12" s="257">
        <f>'Seguimiento PAD 2020'!I76</f>
        <v>3746</v>
      </c>
      <c r="J12" s="246">
        <f>'Seguimiento PAD 2020'!J76</f>
        <v>0.9365</v>
      </c>
      <c r="K12" s="212">
        <f>'Seguimiento PAD 2020'!K76</f>
        <v>0.9365</v>
      </c>
      <c r="L12" s="261">
        <f>'Seguimiento PAD 2020'!L76</f>
        <v>4340</v>
      </c>
      <c r="M12" s="212">
        <f>'Seguimiento PAD 2020'!M76</f>
        <v>1.085</v>
      </c>
      <c r="N12" s="212">
        <f>'Seguimiento PAD 2020'!N76</f>
        <v>1</v>
      </c>
      <c r="O12" s="216">
        <f>'Seguimiento PAD 2020'!O76</f>
        <v>4851749764.5578823</v>
      </c>
      <c r="P12" s="265">
        <f>'Seguimiento PAD 2020'!P76</f>
        <v>4851749764.5578823</v>
      </c>
      <c r="Q12" s="265">
        <f>'Seguimiento PAD 2020'!Q76</f>
        <v>4851749764.5578823</v>
      </c>
      <c r="R12" s="212">
        <f>'Seguimiento PAD 2020'!R76</f>
        <v>1</v>
      </c>
      <c r="S12" s="262">
        <f>'Seguimiento PAD 2020'!S76</f>
        <v>4851749764</v>
      </c>
      <c r="T12" s="262">
        <f>'Seguimiento PAD 2020'!T76</f>
        <v>4851749764</v>
      </c>
      <c r="U12" s="212">
        <f>'Seguimiento PAD 2020'!U76</f>
        <v>1</v>
      </c>
      <c r="V12" s="269">
        <f>'Seguimiento PAD 2020'!V76</f>
        <v>0</v>
      </c>
      <c r="W12" s="16">
        <f>'Seguimiento PAD 2020'!W76</f>
        <v>0</v>
      </c>
    </row>
    <row r="13" spans="1:23" ht="153">
      <c r="A13" s="16">
        <f>'Seguimiento PAD 2020'!A77</f>
        <v>624</v>
      </c>
      <c r="B13" s="16" t="str">
        <f>'Seguimiento PAD 2020'!B77</f>
        <v>SDIS</v>
      </c>
      <c r="C13" s="16" t="str">
        <f>'Seguimiento PAD 2020'!C77</f>
        <v>Alimentación</v>
      </c>
      <c r="D13" s="16" t="str">
        <f>'Seguimiento PAD 2020'!D77</f>
        <v xml:space="preserve">Asistencia </v>
      </c>
      <c r="E13" s="16" t="str">
        <f>'Seguimiento PAD 2020'!E77</f>
        <v xml:space="preserve">Seguridad alimentaria </v>
      </c>
      <c r="F13" s="16" t="str">
        <f>'Seguimiento PAD 2020'!F77</f>
        <v>7745 - Compromiso por una Alimentación Integral en Bogotá</v>
      </c>
      <c r="G13" s="16" t="str">
        <f>'Seguimiento PAD 2020'!G77</f>
        <v>Otorgar anualmente a 4000 personas víctimas del conflicto  apoyos alimentarios a través de bonos canjeables por alimentos y canastas, priorizando el acceso a mujeres con jefatura de hogar, personas mayores, personas con orientaciones sexuales e identidades de género diversas,  con pertencia étnica, con discapacidad o cuidadoras de éstas, y de aquellas en quienes confluyen diversos sistemas de discriminación</v>
      </c>
      <c r="H13" s="49">
        <f>'Seguimiento PAD 2020'!H77</f>
        <v>4000</v>
      </c>
      <c r="I13" s="257">
        <f>'Seguimiento PAD 2020'!I77</f>
        <v>6228</v>
      </c>
      <c r="J13" s="246">
        <f>'Seguimiento PAD 2020'!J77</f>
        <v>1.5569999999999999</v>
      </c>
      <c r="K13" s="212">
        <f>'Seguimiento PAD 2020'!K77</f>
        <v>1</v>
      </c>
      <c r="L13" s="261">
        <f>'Seguimiento PAD 2020'!L77</f>
        <v>8693</v>
      </c>
      <c r="M13" s="212">
        <f>'Seguimiento PAD 2020'!M77</f>
        <v>2.1732499999999999</v>
      </c>
      <c r="N13" s="212">
        <f>'Seguimiento PAD 2020'!N77</f>
        <v>1</v>
      </c>
      <c r="O13" s="216">
        <f>'Seguimiento PAD 2020'!O77</f>
        <v>6721156891.30408</v>
      </c>
      <c r="P13" s="265">
        <f>'Seguimiento PAD 2020'!P77</f>
        <v>6721156891.3040791</v>
      </c>
      <c r="Q13" s="265">
        <f>'Seguimiento PAD 2020'!Q77</f>
        <v>6721156891.3040791</v>
      </c>
      <c r="R13" s="212">
        <f>'Seguimiento PAD 2020'!R77</f>
        <v>1</v>
      </c>
      <c r="S13" s="262">
        <f>'Seguimiento PAD 2020'!S77</f>
        <v>6721156891</v>
      </c>
      <c r="T13" s="262">
        <f>'Seguimiento PAD 2020'!T77</f>
        <v>6721156891</v>
      </c>
      <c r="U13" s="212">
        <f>'Seguimiento PAD 2020'!U77</f>
        <v>1</v>
      </c>
      <c r="V13" s="269">
        <f>'Seguimiento PAD 2020'!V77</f>
        <v>0</v>
      </c>
      <c r="W13" s="16">
        <f>'Seguimiento PAD 2020'!W77</f>
        <v>0</v>
      </c>
    </row>
    <row r="14" spans="1:23" ht="89.25">
      <c r="A14" s="16">
        <f>'Seguimiento PAD 2020'!A78</f>
        <v>625</v>
      </c>
      <c r="B14" s="16" t="str">
        <f>'Seguimiento PAD 2020'!B78</f>
        <v>SDIS</v>
      </c>
      <c r="C14" s="16" t="str">
        <f>'Seguimiento PAD 2020'!C78</f>
        <v>Información</v>
      </c>
      <c r="D14" s="16" t="str">
        <f>'Seguimiento PAD 2020'!D78</f>
        <v xml:space="preserve">Atención </v>
      </c>
      <c r="E14" s="16" t="str">
        <f>'Seguimiento PAD 2020'!E78</f>
        <v>Formación y Orientación</v>
      </c>
      <c r="F14" s="16" t="str">
        <f>'Seguimiento PAD 2020'!F78</f>
        <v>7753- Prevención de la maternidad y paternidad temprana en Bogotá</v>
      </c>
      <c r="G14" s="16" t="str">
        <f>'Seguimiento PAD 2020'!G78</f>
        <v>Formular, brindar asistencia y realizar seguimiento a Lineamientos técnicos  y metodologías en derechos sexuales y derechos reproductivos para las personas víctimas del conflicto armado atendidas por la Secretaría Distrital de Integración Social</v>
      </c>
      <c r="H14" s="49">
        <f>'Seguimiento PAD 2020'!H78</f>
        <v>0.1</v>
      </c>
      <c r="I14" s="257">
        <f>'Seguimiento PAD 2020'!I78</f>
        <v>0.05</v>
      </c>
      <c r="J14" s="246">
        <f>'Seguimiento PAD 2020'!J78</f>
        <v>0.5</v>
      </c>
      <c r="K14" s="212">
        <f>'Seguimiento PAD 2020'!K78</f>
        <v>0.5</v>
      </c>
      <c r="L14" s="261">
        <f>'Seguimiento PAD 2020'!L78</f>
        <v>10</v>
      </c>
      <c r="M14" s="212">
        <f>'Seguimiento PAD 2020'!M78</f>
        <v>100</v>
      </c>
      <c r="N14" s="212">
        <f>'Seguimiento PAD 2020'!N78</f>
        <v>1</v>
      </c>
      <c r="O14" s="216">
        <f>'Seguimiento PAD 2020'!O78</f>
        <v>0</v>
      </c>
      <c r="P14" s="265">
        <f>'Seguimiento PAD 2020'!P78</f>
        <v>0</v>
      </c>
      <c r="Q14" s="265">
        <f>'Seguimiento PAD 2020'!Q78</f>
        <v>0</v>
      </c>
      <c r="R14" s="212" t="e">
        <f>'Seguimiento PAD 2020'!R78</f>
        <v>#DIV/0!</v>
      </c>
      <c r="S14" s="262" t="str">
        <f>'Seguimiento PAD 2020'!S78</f>
        <v>NO APLICA</v>
      </c>
      <c r="T14" s="262" t="str">
        <f>'Seguimiento PAD 2020'!T78</f>
        <v>NO APLICA</v>
      </c>
      <c r="U14" s="212" t="e">
        <f>'Seguimiento PAD 2020'!U78</f>
        <v>#VALUE!</v>
      </c>
      <c r="V14" s="269">
        <f>'Seguimiento PAD 2020'!V78</f>
        <v>0</v>
      </c>
      <c r="W14" s="16">
        <f>'Seguimiento PAD 2020'!W78</f>
        <v>0</v>
      </c>
    </row>
    <row r="15" spans="1:23" ht="89.25">
      <c r="A15" s="16">
        <f>'Seguimiento PAD 2020'!A79</f>
        <v>626</v>
      </c>
      <c r="B15" s="16" t="str">
        <f>'Seguimiento PAD 2020'!B79</f>
        <v>SDIS</v>
      </c>
      <c r="C15" s="16" t="str">
        <f>'Seguimiento PAD 2020'!C79</f>
        <v>Subsistencia Mínima</v>
      </c>
      <c r="D15" s="16" t="str">
        <f>'Seguimiento PAD 2020'!D79</f>
        <v xml:space="preserve">Asistencia </v>
      </c>
      <c r="E15" s="16" t="str">
        <f>'Seguimiento PAD 2020'!E79</f>
        <v>Seguridad alimentaria
Educación
Salud
Subsistencia mínima</v>
      </c>
      <c r="F15" s="16" t="str">
        <f>'Seguimiento PAD 2020'!F79</f>
        <v>7771 - Fortalecimiento de las oportunidades de inclusión de las personas con discapacidad, familias y sus cuidadores-as en Bogotá</v>
      </c>
      <c r="G15" s="16" t="str">
        <f>'Seguimiento PAD 2020'!G79</f>
        <v>Vincular al  100% de personas con discapacidad  víctimas del conflicto armado a los servicios sociales: Centros Crecer, Centros Avanzar, Centro Renacer y Centros Integrarte de Atención Interna y Externa.</v>
      </c>
      <c r="H15" s="49">
        <f>'Seguimiento PAD 2020'!H79</f>
        <v>1</v>
      </c>
      <c r="I15" s="257">
        <f>'Seguimiento PAD 2020'!I79</f>
        <v>1</v>
      </c>
      <c r="J15" s="246">
        <f>'Seguimiento PAD 2020'!J79</f>
        <v>1</v>
      </c>
      <c r="K15" s="212">
        <f>'Seguimiento PAD 2020'!K79</f>
        <v>1</v>
      </c>
      <c r="L15" s="261">
        <f>'Seguimiento PAD 2020'!L79</f>
        <v>100</v>
      </c>
      <c r="M15" s="212">
        <f>'Seguimiento PAD 2020'!M79</f>
        <v>100</v>
      </c>
      <c r="N15" s="212">
        <f>'Seguimiento PAD 2020'!N79</f>
        <v>1</v>
      </c>
      <c r="O15" s="216">
        <f>'Seguimiento PAD 2020'!O79</f>
        <v>1844811150.5833335</v>
      </c>
      <c r="P15" s="265">
        <f>'Seguimiento PAD 2020'!P79</f>
        <v>1844811150.5833335</v>
      </c>
      <c r="Q15" s="265">
        <f>'Seguimiento PAD 2020'!Q79</f>
        <v>1567173672</v>
      </c>
      <c r="R15" s="212">
        <f>'Seguimiento PAD 2020'!R79</f>
        <v>0.84950357737400717</v>
      </c>
      <c r="S15" s="262">
        <f>'Seguimiento PAD 2020'!S79</f>
        <v>1844811150</v>
      </c>
      <c r="T15" s="262">
        <f>'Seguimiento PAD 2020'!T79</f>
        <v>1760687761</v>
      </c>
      <c r="U15" s="212">
        <f>'Seguimiento PAD 2020'!U79</f>
        <v>0.95439999969644584</v>
      </c>
      <c r="V15" s="269">
        <f>'Seguimiento PAD 2020'!V79</f>
        <v>0</v>
      </c>
      <c r="W15" s="16" t="str">
        <f>'Seguimiento PAD 2020'!W79</f>
        <v>El avance físico se relaciona en 100% dado que es el total de personas con discapacidad, víctimas del conflicto armado que solicitaron e ingresaron a los servicios (la meta es a demanda). Para este trimestre, el 100% corresponde a 185 personas.</v>
      </c>
    </row>
    <row r="16" spans="1:23" ht="140.25">
      <c r="A16" s="16">
        <f>'Seguimiento PAD 2020'!A80</f>
        <v>627</v>
      </c>
      <c r="B16" s="16" t="str">
        <f>'Seguimiento PAD 2020'!B80</f>
        <v>SDIS</v>
      </c>
      <c r="C16" s="16" t="str">
        <f>'Seguimiento PAD 2020'!C80</f>
        <v>Subsistencia Mínima</v>
      </c>
      <c r="D16" s="16" t="str">
        <f>'Seguimiento PAD 2020'!D80</f>
        <v xml:space="preserve">Asistencia </v>
      </c>
      <c r="E16" s="16" t="str">
        <f>'Seguimiento PAD 2020'!E80</f>
        <v>Subsistencia Mínima</v>
      </c>
      <c r="F16" s="16" t="str">
        <f>'Seguimiento PAD 2020'!F80</f>
        <v>7771 - Fortalecimiento de las oportunidades de inclusión de las personas con discapacidad, familias y sus cuidadores-as en Bogotá</v>
      </c>
      <c r="G16" s="16" t="str">
        <f>'Seguimiento PAD 2020'!G80</f>
        <v>Vincular al  100%  de cuidadores y cuidadoras de personas con discapacidad víctimas del conflicto armado, que voluntariamente deseen participar en la estrategia territorial y que cumplan los criterios de ingreso establecidos; lo anterior, para contribuir al reconocimiento socioeconómico y redistribución de roles en el marco del Sistema Distrital de Cuidado.</v>
      </c>
      <c r="H16" s="49">
        <f>'Seguimiento PAD 2020'!H80</f>
        <v>1</v>
      </c>
      <c r="I16" s="257">
        <f>'Seguimiento PAD 2020'!I80</f>
        <v>1</v>
      </c>
      <c r="J16" s="246">
        <f>'Seguimiento PAD 2020'!J80</f>
        <v>1</v>
      </c>
      <c r="K16" s="212">
        <f>'Seguimiento PAD 2020'!K80</f>
        <v>1</v>
      </c>
      <c r="L16" s="261">
        <f>'Seguimiento PAD 2020'!L80</f>
        <v>100</v>
      </c>
      <c r="M16" s="212">
        <f>'Seguimiento PAD 2020'!M80</f>
        <v>100</v>
      </c>
      <c r="N16" s="212">
        <f>'Seguimiento PAD 2020'!N80</f>
        <v>1</v>
      </c>
      <c r="O16" s="216">
        <f>'Seguimiento PAD 2020'!O80</f>
        <v>0</v>
      </c>
      <c r="P16" s="265">
        <f>'Seguimiento PAD 2020'!P80</f>
        <v>0</v>
      </c>
      <c r="Q16" s="265">
        <f>'Seguimiento PAD 2020'!Q80</f>
        <v>0</v>
      </c>
      <c r="R16" s="212" t="e">
        <f>'Seguimiento PAD 2020'!R80</f>
        <v>#DIV/0!</v>
      </c>
      <c r="S16" s="262" t="str">
        <f>'Seguimiento PAD 2020'!S80</f>
        <v>NO APLICA</v>
      </c>
      <c r="T16" s="262" t="str">
        <f>'Seguimiento PAD 2020'!T80</f>
        <v>NO APLICA</v>
      </c>
      <c r="U16" s="212" t="e">
        <f>'Seguimiento PAD 2020'!U80</f>
        <v>#VALUE!</v>
      </c>
      <c r="V16" s="269">
        <f>'Seguimiento PAD 2020'!V80</f>
        <v>0</v>
      </c>
      <c r="W16" s="16" t="str">
        <f>'Seguimiento PAD 2020'!W80</f>
        <v>El avance físico se relaciona en 100% dado que es el total de cuidadoras-es de personas con discapacidad, víctimas del conflicto armado que solicitaron e ingresaron a la Estrategia Territorial (la meta es a demanda). Para este trimestre, el 100% corresponde a 3 personas.</v>
      </c>
    </row>
    <row r="17" spans="1:23" ht="51">
      <c r="A17" s="16">
        <f>'Seguimiento PAD 2020'!A81</f>
        <v>628</v>
      </c>
      <c r="B17" s="16" t="str">
        <f>'Seguimiento PAD 2020'!B81</f>
        <v>SDIS</v>
      </c>
      <c r="C17" s="16" t="str">
        <f>'Seguimiento PAD 2020'!C81</f>
        <v>Vida, Integridad, Libertad y Seguridad</v>
      </c>
      <c r="D17" s="16" t="str">
        <f>'Seguimiento PAD 2020'!D81</f>
        <v>Prevención, Protección y Garantías de No Repetición</v>
      </c>
      <c r="E17" s="16" t="str">
        <f>'Seguimiento PAD 2020'!E81</f>
        <v>Prevención Temprana</v>
      </c>
      <c r="F17" s="16" t="str">
        <f>'Seguimiento PAD 2020'!F81</f>
        <v>7744- Generación de Oportunidades para el Desarrollo Integral de la Niñez y la Adolescencia de Bogotá</v>
      </c>
      <c r="G17" s="16" t="str">
        <f>'Seguimiento PAD 2020'!G81</f>
        <v>Atender anualmente 1100 niñas, niñas y adolescentes  victimas del conflicto armado que se encuentren en riesgo de trabajo infantil</v>
      </c>
      <c r="H17" s="49">
        <f>'Seguimiento PAD 2020'!H81</f>
        <v>550</v>
      </c>
      <c r="I17" s="257">
        <f>'Seguimiento PAD 2020'!I81</f>
        <v>335</v>
      </c>
      <c r="J17" s="246">
        <f>'Seguimiento PAD 2020'!J81</f>
        <v>0.60909090909090913</v>
      </c>
      <c r="K17" s="212">
        <f>'Seguimiento PAD 2020'!K81</f>
        <v>0.60909090909090913</v>
      </c>
      <c r="L17" s="261">
        <f>'Seguimiento PAD 2020'!L81</f>
        <v>525</v>
      </c>
      <c r="M17" s="212">
        <f>'Seguimiento PAD 2020'!M81</f>
        <v>0.95454545454545459</v>
      </c>
      <c r="N17" s="212">
        <f>'Seguimiento PAD 2020'!N81</f>
        <v>0.95454545454545459</v>
      </c>
      <c r="O17" s="216">
        <f>'Seguimiento PAD 2020'!O81</f>
        <v>554323043.36786592</v>
      </c>
      <c r="P17" s="265">
        <f>'Seguimiento PAD 2020'!P81</f>
        <v>554323043.36786592</v>
      </c>
      <c r="Q17" s="265">
        <f>'Seguimiento PAD 2020'!Q81</f>
        <v>208123989</v>
      </c>
      <c r="R17" s="212">
        <f>'Seguimiento PAD 2020'!R81</f>
        <v>0.37545613787858084</v>
      </c>
      <c r="S17" s="262">
        <f>'Seguimiento PAD 2020'!S81</f>
        <v>554323043.37</v>
      </c>
      <c r="T17" s="262">
        <f>'Seguimiento PAD 2020'!T81</f>
        <v>359058281.32999998</v>
      </c>
      <c r="U17" s="212">
        <f>'Seguimiento PAD 2020'!U81</f>
        <v>0.6477419360867801</v>
      </c>
      <c r="V17" s="269" t="str">
        <f>'Seguimiento PAD 2020'!V81</f>
        <v xml:space="preserve">SGP Proposito General .
</v>
      </c>
      <c r="W17" s="16">
        <f>'Seguimiento PAD 2020'!W81</f>
        <v>0</v>
      </c>
    </row>
    <row r="18" spans="1:23" ht="114.75">
      <c r="A18" s="16">
        <f>'Seguimiento PAD 2020'!A82</f>
        <v>629</v>
      </c>
      <c r="B18" s="16" t="str">
        <f>'Seguimiento PAD 2020'!B82</f>
        <v>SDIS</v>
      </c>
      <c r="C18" s="16" t="str">
        <f>'Seguimiento PAD 2020'!C82</f>
        <v>Información</v>
      </c>
      <c r="D18" s="16" t="str">
        <f>'Seguimiento PAD 2020'!D82</f>
        <v xml:space="preserve">Atención </v>
      </c>
      <c r="E18" s="16" t="str">
        <f>'Seguimiento PAD 2020'!E82</f>
        <v>Acompañamiento Psicosocial</v>
      </c>
      <c r="F18" s="16" t="str">
        <f>'Seguimiento PAD 2020'!F82</f>
        <v>7744- Generación de Oportunidades para el Desarrollo Integral de la Niñez y la Adolescencia de Bogotá</v>
      </c>
      <c r="G18" s="16" t="str">
        <f>'Seguimiento PAD 2020'!G82</f>
        <v xml:space="preserve">Atender anualmente 1800 niñas niños y adolescentes  victimas del conflicto armado a través del acompañamiento psicosocial desde el arte, la pedagogía y la lúdica, generando espacios de resignificación de vivencias y afectaciones que se dan o dieron en el marco del conflicto armado </v>
      </c>
      <c r="H18" s="49">
        <f>'Seguimiento PAD 2020'!H82</f>
        <v>900</v>
      </c>
      <c r="I18" s="257">
        <f>'Seguimiento PAD 2020'!I82</f>
        <v>334</v>
      </c>
      <c r="J18" s="246">
        <f>'Seguimiento PAD 2020'!J82</f>
        <v>0.37111111111111111</v>
      </c>
      <c r="K18" s="212">
        <f>'Seguimiento PAD 2020'!K82</f>
        <v>0.37111111111111111</v>
      </c>
      <c r="L18" s="261">
        <f>'Seguimiento PAD 2020'!L82</f>
        <v>860</v>
      </c>
      <c r="M18" s="212">
        <f>'Seguimiento PAD 2020'!M82</f>
        <v>0.9555555555555556</v>
      </c>
      <c r="N18" s="212">
        <f>'Seguimiento PAD 2020'!N82</f>
        <v>0.9555555555555556</v>
      </c>
      <c r="O18" s="216">
        <f>'Seguimiento PAD 2020'!O82</f>
        <v>608477847.31714416</v>
      </c>
      <c r="P18" s="265">
        <f>'Seguimiento PAD 2020'!P82</f>
        <v>608477847.31714404</v>
      </c>
      <c r="Q18" s="265">
        <f>'Seguimiento PAD 2020'!Q82</f>
        <v>154483205</v>
      </c>
      <c r="R18" s="212">
        <f>'Seguimiento PAD 2020'!R82</f>
        <v>0.25388468237773326</v>
      </c>
      <c r="S18" s="262">
        <f>'Seguimiento PAD 2020'!S82</f>
        <v>608477847.32000005</v>
      </c>
      <c r="T18" s="262">
        <f>'Seguimiento PAD 2020'!T82</f>
        <v>422689152.25</v>
      </c>
      <c r="U18" s="212">
        <f>'Seguimiento PAD 2020'!U82</f>
        <v>0.69466646010484367</v>
      </c>
      <c r="V18" s="269" t="str">
        <f>'Seguimiento PAD 2020'!V82</f>
        <v xml:space="preserve">SGP Proposito General .
Aportes distrito
</v>
      </c>
      <c r="W18" s="16">
        <f>'Seguimiento PAD 2020'!W82</f>
        <v>0</v>
      </c>
    </row>
    <row r="19" spans="1:23" ht="51">
      <c r="A19" s="16">
        <f>'Seguimiento PAD 2020'!A83</f>
        <v>630</v>
      </c>
      <c r="B19" s="16" t="str">
        <f>'Seguimiento PAD 2020'!B83</f>
        <v>SDIS</v>
      </c>
      <c r="C19" s="16" t="str">
        <f>'Seguimiento PAD 2020'!C83</f>
        <v>Subsistencia Mínima</v>
      </c>
      <c r="D19" s="16" t="str">
        <f>'Seguimiento PAD 2020'!D83</f>
        <v xml:space="preserve">Asistencia </v>
      </c>
      <c r="E19" s="16" t="str">
        <f>'Seguimiento PAD 2020'!E83</f>
        <v>Subsistencia Mínima</v>
      </c>
      <c r="F19" s="16" t="str">
        <f>'Seguimiento PAD 2020'!F83</f>
        <v>7744- Generación de Oportunidades para el Desarrollo Integral de la Niñez y la Adolescencia de Bogotá</v>
      </c>
      <c r="G19" s="16" t="str">
        <f>'Seguimiento PAD 2020'!G83</f>
        <v>Atender anualmente 4500 niñas y niños víctimas de conflicto armado en los servicios de atención a la primera Infancia.</v>
      </c>
      <c r="H19" s="49">
        <f>'Seguimiento PAD 2020'!H83</f>
        <v>4500</v>
      </c>
      <c r="I19" s="257">
        <f>'Seguimiento PAD 2020'!I83</f>
        <v>3057</v>
      </c>
      <c r="J19" s="246">
        <f>'Seguimiento PAD 2020'!J83</f>
        <v>0.67933333333333334</v>
      </c>
      <c r="K19" s="212">
        <f>'Seguimiento PAD 2020'!K83</f>
        <v>0.67933333333333334</v>
      </c>
      <c r="L19" s="261">
        <f>'Seguimiento PAD 2020'!L83</f>
        <v>3353</v>
      </c>
      <c r="M19" s="212">
        <f>'Seguimiento PAD 2020'!M83</f>
        <v>0.74511111111111106</v>
      </c>
      <c r="N19" s="212">
        <f>'Seguimiento PAD 2020'!N83</f>
        <v>0.74511111111111106</v>
      </c>
      <c r="O19" s="216">
        <f>'Seguimiento PAD 2020'!O83</f>
        <v>3699237998.6303205</v>
      </c>
      <c r="P19" s="265">
        <f>'Seguimiento PAD 2020'!P83</f>
        <v>3699237998.6303205</v>
      </c>
      <c r="Q19" s="265">
        <f>'Seguimiento PAD 2020'!Q83</f>
        <v>1147837886</v>
      </c>
      <c r="R19" s="212">
        <f>'Seguimiento PAD 2020'!R83</f>
        <v>0.31029035883200767</v>
      </c>
      <c r="S19" s="262">
        <f>'Seguimiento PAD 2020'!S83</f>
        <v>3699237998.6300001</v>
      </c>
      <c r="T19" s="262">
        <f>'Seguimiento PAD 2020'!T83</f>
        <v>2491647960.6399999</v>
      </c>
      <c r="U19" s="212">
        <f>'Seguimiento PAD 2020'!U83</f>
        <v>0.67355708434082184</v>
      </c>
      <c r="V19" s="269" t="str">
        <f>'Seguimiento PAD 2020'!V83</f>
        <v>SGP Proposito General .
Aportes distrito
Otras Transferencias nación</v>
      </c>
      <c r="W19" s="16">
        <f>'Seguimiento PAD 2020'!W83</f>
        <v>0</v>
      </c>
    </row>
    <row r="20" spans="1:23" ht="204">
      <c r="A20" s="16">
        <f>'Seguimiento PAD 2020'!A84</f>
        <v>631</v>
      </c>
      <c r="B20" s="16" t="str">
        <f>'Seguimiento PAD 2020'!B84</f>
        <v>SDIS</v>
      </c>
      <c r="C20" s="16" t="str">
        <f>'Seguimiento PAD 2020'!C84</f>
        <v>Transversal</v>
      </c>
      <c r="D20" s="16" t="str">
        <f>'Seguimiento PAD 2020'!D84</f>
        <v>Transversal</v>
      </c>
      <c r="E20" s="16" t="str">
        <f>'Seguimiento PAD 2020'!E84</f>
        <v>Participación</v>
      </c>
      <c r="F20" s="16" t="str">
        <f>'Seguimiento PAD 2020'!F84</f>
        <v>7744- Generación de Oportunidades para el Desarrollo Integral de la Niñez y la Adolescencia de Bogotá</v>
      </c>
      <c r="G20" s="16" t="str">
        <f>'Seguimiento PAD 2020'!G84</f>
        <v xml:space="preserve">Realizar  13 encuentros a nivel local y Distrital ( 12 locales y 1 Distrital) con niñas, niños y adolescentes víctimas de conflicto armado, que fortalezcan su participación e incidencia en  escenarios de toma de decisiones, entre otros, en la actualización, implementación y seguimiento de la Política Publica de Infancia y adolescencia, así como en la actualización anual del Plan de Acción Distrital 2020-2024 de la Política Pública de Víctimas y en la implementación del protocolo de participación de NNA víctimas del conflicto armado. </v>
      </c>
      <c r="H20" s="49">
        <f>'Seguimiento PAD 2020'!H84</f>
        <v>13</v>
      </c>
      <c r="I20" s="257">
        <f>'Seguimiento PAD 2020'!I84</f>
        <v>8</v>
      </c>
      <c r="J20" s="246">
        <f>'Seguimiento PAD 2020'!J84</f>
        <v>0.61538461538461542</v>
      </c>
      <c r="K20" s="212">
        <f>'Seguimiento PAD 2020'!K84</f>
        <v>0.61538461538461542</v>
      </c>
      <c r="L20" s="261">
        <f>'Seguimiento PAD 2020'!L84</f>
        <v>27</v>
      </c>
      <c r="M20" s="212">
        <f>'Seguimiento PAD 2020'!M84</f>
        <v>2.0769230769230771</v>
      </c>
      <c r="N20" s="212">
        <f>'Seguimiento PAD 2020'!N84</f>
        <v>1</v>
      </c>
      <c r="O20" s="216">
        <f>'Seguimiento PAD 2020'!O84</f>
        <v>0</v>
      </c>
      <c r="P20" s="265">
        <f>'Seguimiento PAD 2020'!P84</f>
        <v>0</v>
      </c>
      <c r="Q20" s="265">
        <f>'Seguimiento PAD 2020'!Q84</f>
        <v>0</v>
      </c>
      <c r="R20" s="212" t="e">
        <f>'Seguimiento PAD 2020'!R84</f>
        <v>#DIV/0!</v>
      </c>
      <c r="S20" s="262" t="str">
        <f>'Seguimiento PAD 2020'!S84</f>
        <v>NO APLICA</v>
      </c>
      <c r="T20" s="262" t="str">
        <f>'Seguimiento PAD 2020'!T84</f>
        <v>NO APLICA</v>
      </c>
      <c r="U20" s="212" t="e">
        <f>'Seguimiento PAD 2020'!U84</f>
        <v>#VALUE!</v>
      </c>
      <c r="V20" s="269">
        <f>'Seguimiento PAD 2020'!V84</f>
        <v>0</v>
      </c>
      <c r="W20" s="16">
        <f>'Seguimiento PAD 2020'!W84</f>
        <v>0</v>
      </c>
    </row>
    <row r="21" spans="1:23" ht="63.75">
      <c r="A21" s="16">
        <f>'Seguimiento PAD 2020'!A85</f>
        <v>632</v>
      </c>
      <c r="B21" s="16" t="str">
        <f>'Seguimiento PAD 2020'!B85</f>
        <v>SDIS</v>
      </c>
      <c r="C21" s="16" t="str">
        <f>'Seguimiento PAD 2020'!C85</f>
        <v>Información</v>
      </c>
      <c r="D21" s="16" t="str">
        <f>'Seguimiento PAD 2020'!D85</f>
        <v xml:space="preserve">Atención </v>
      </c>
      <c r="E21" s="16" t="str">
        <f>'Seguimiento PAD 2020'!E85</f>
        <v>Orientación Juridica</v>
      </c>
      <c r="F21" s="16" t="str">
        <f>'Seguimiento PAD 2020'!F85</f>
        <v>7564-Mejoramiento de la capacidad de respuesta institucional de las Comisarías de Familia en Bogotá</v>
      </c>
      <c r="G21" s="16" t="str">
        <f>'Seguimiento PAD 2020'!G85</f>
        <v>Atender 100% Víctimas del Conflicto Armado  que reporten hechos de Violencia Intrafamiliar a través del Centro de Atención Integral a Víctimas de Violencia Intrafamiliar CAVIF</v>
      </c>
      <c r="H21" s="49">
        <f>'Seguimiento PAD 2020'!H85</f>
        <v>1</v>
      </c>
      <c r="I21" s="257">
        <f>'Seguimiento PAD 2020'!I85</f>
        <v>1</v>
      </c>
      <c r="J21" s="246">
        <f>'Seguimiento PAD 2020'!J85</f>
        <v>1</v>
      </c>
      <c r="K21" s="212">
        <f>'Seguimiento PAD 2020'!K85</f>
        <v>1</v>
      </c>
      <c r="L21" s="261">
        <f>'Seguimiento PAD 2020'!L85</f>
        <v>100</v>
      </c>
      <c r="M21" s="212">
        <f>'Seguimiento PAD 2020'!M85</f>
        <v>100</v>
      </c>
      <c r="N21" s="212">
        <f>'Seguimiento PAD 2020'!N85</f>
        <v>1</v>
      </c>
      <c r="O21" s="216">
        <f>'Seguimiento PAD 2020'!O85</f>
        <v>11100000</v>
      </c>
      <c r="P21" s="265">
        <f>'Seguimiento PAD 2020'!P85</f>
        <v>11100000</v>
      </c>
      <c r="Q21" s="265">
        <f>'Seguimiento PAD 2020'!Q85</f>
        <v>273800</v>
      </c>
      <c r="R21" s="212">
        <f>'Seguimiento PAD 2020'!R85</f>
        <v>2.4666666666666667E-2</v>
      </c>
      <c r="S21" s="262">
        <f>'Seguimiento PAD 2020'!S85</f>
        <v>11100000</v>
      </c>
      <c r="T21" s="262">
        <f>'Seguimiento PAD 2020'!T85</f>
        <v>600000</v>
      </c>
      <c r="U21" s="212">
        <f>'Seguimiento PAD 2020'!U85</f>
        <v>5.4054054054054057E-2</v>
      </c>
      <c r="V21" s="269" t="str">
        <f>'Seguimiento PAD 2020'!V85</f>
        <v xml:space="preserve">Sistema General de Participaciones </v>
      </c>
      <c r="W21" s="16" t="str">
        <f>'Seguimiento PAD 2020'!W85</f>
        <v xml:space="preserve">Tiene otra fuente de financiación el Distrito. </v>
      </c>
    </row>
    <row r="22" spans="1:23" ht="63.75">
      <c r="A22" s="16">
        <f>'Seguimiento PAD 2020'!A86</f>
        <v>633</v>
      </c>
      <c r="B22" s="16" t="str">
        <f>'Seguimiento PAD 2020'!B86</f>
        <v>SDIS</v>
      </c>
      <c r="C22" s="16" t="str">
        <f>'Seguimiento PAD 2020'!C86</f>
        <v>Información</v>
      </c>
      <c r="D22" s="16" t="str">
        <f>'Seguimiento PAD 2020'!D86</f>
        <v xml:space="preserve">Atención </v>
      </c>
      <c r="E22" s="16" t="str">
        <f>'Seguimiento PAD 2020'!E86</f>
        <v>orientación Juridica</v>
      </c>
      <c r="F22" s="16" t="str">
        <f>'Seguimiento PAD 2020'!F86</f>
        <v>7564-Mejoramiento de la capacidad de respuesta institucional de las Comisarías de Familia en Bogotá</v>
      </c>
      <c r="G22" s="16" t="str">
        <f>'Seguimiento PAD 2020'!G86</f>
        <v>Atender 100% Víctimas del Conflicto Armado  que reporten hechos de Violencia Sexual a través del Centro de Atención Integral a Víctimas de Violencia Sexual CAIVAS</v>
      </c>
      <c r="H22" s="49">
        <f>'Seguimiento PAD 2020'!H86</f>
        <v>1</v>
      </c>
      <c r="I22" s="257">
        <f>'Seguimiento PAD 2020'!I86</f>
        <v>1</v>
      </c>
      <c r="J22" s="246">
        <f>'Seguimiento PAD 2020'!J86</f>
        <v>1</v>
      </c>
      <c r="K22" s="212">
        <f>'Seguimiento PAD 2020'!K86</f>
        <v>1</v>
      </c>
      <c r="L22" s="261">
        <f>'Seguimiento PAD 2020'!L86</f>
        <v>100</v>
      </c>
      <c r="M22" s="212">
        <f>'Seguimiento PAD 2020'!M86</f>
        <v>100</v>
      </c>
      <c r="N22" s="212">
        <f>'Seguimiento PAD 2020'!N86</f>
        <v>1</v>
      </c>
      <c r="O22" s="216">
        <f>'Seguimiento PAD 2020'!O86</f>
        <v>42300000</v>
      </c>
      <c r="P22" s="265">
        <f>'Seguimiento PAD 2020'!P86</f>
        <v>42300000</v>
      </c>
      <c r="Q22" s="265">
        <f>'Seguimiento PAD 2020'!Q86</f>
        <v>1779700</v>
      </c>
      <c r="R22" s="212">
        <f>'Seguimiento PAD 2020'!R86</f>
        <v>4.2073286052009454E-2</v>
      </c>
      <c r="S22" s="262">
        <f>'Seguimiento PAD 2020'!S86</f>
        <v>42300000</v>
      </c>
      <c r="T22" s="262">
        <f>'Seguimiento PAD 2020'!T86</f>
        <v>8700000</v>
      </c>
      <c r="U22" s="212">
        <f>'Seguimiento PAD 2020'!U86</f>
        <v>0.20567375886524822</v>
      </c>
      <c r="V22" s="269" t="str">
        <f>'Seguimiento PAD 2020'!V86</f>
        <v xml:space="preserve">Sistema General de Participaciones </v>
      </c>
      <c r="W22" s="16" t="str">
        <f>'Seguimiento PAD 2020'!W86</f>
        <v xml:space="preserve">El servicio en las comisarias de familia, es a demanda, es decir, se atiende el 100% de las personas victimas que acudan al servicio. 
Tiene otra fuente de financiación el Distrito. </v>
      </c>
    </row>
    <row r="23" spans="1:23" ht="76.5">
      <c r="A23" s="16">
        <f>'Seguimiento PAD 2020'!A87</f>
        <v>634</v>
      </c>
      <c r="B23" s="16" t="str">
        <f>'Seguimiento PAD 2020'!B87</f>
        <v>SDIS</v>
      </c>
      <c r="C23" s="16" t="str">
        <f>'Seguimiento PAD 2020'!C87</f>
        <v>Información</v>
      </c>
      <c r="D23" s="16" t="str">
        <f>'Seguimiento PAD 2020'!D87</f>
        <v xml:space="preserve">Atención </v>
      </c>
      <c r="E23" s="16" t="str">
        <f>'Seguimiento PAD 2020'!E87</f>
        <v>Orientación Juridica</v>
      </c>
      <c r="F23" s="16" t="str">
        <f>'Seguimiento PAD 2020'!F87</f>
        <v>7564-Mejoramiento de la capacidad de respuesta institucional de las Comisarías de Familia en Bogotá</v>
      </c>
      <c r="G23" s="16" t="str">
        <f>'Seguimiento PAD 2020'!G87</f>
        <v xml:space="preserve">Atender 100% Víctimas del Conflicto Armado   que requieran atención sistémica para el restablecimiento de derechos en el marco de la Violencia Intrafamiliar, a través de las Comisarias de Familia del Distrito. </v>
      </c>
      <c r="H23" s="49">
        <f>'Seguimiento PAD 2020'!H87</f>
        <v>1</v>
      </c>
      <c r="I23" s="257">
        <f>'Seguimiento PAD 2020'!I87</f>
        <v>1</v>
      </c>
      <c r="J23" s="246">
        <f>'Seguimiento PAD 2020'!J87</f>
        <v>1</v>
      </c>
      <c r="K23" s="212">
        <f>'Seguimiento PAD 2020'!K87</f>
        <v>1</v>
      </c>
      <c r="L23" s="261">
        <f>'Seguimiento PAD 2020'!L87</f>
        <v>100</v>
      </c>
      <c r="M23" s="212">
        <f>'Seguimiento PAD 2020'!M87</f>
        <v>100</v>
      </c>
      <c r="N23" s="212">
        <f>'Seguimiento PAD 2020'!N87</f>
        <v>1</v>
      </c>
      <c r="O23" s="216">
        <f>'Seguimiento PAD 2020'!O87</f>
        <v>1451700000</v>
      </c>
      <c r="P23" s="265">
        <f>'Seguimiento PAD 2020'!P87</f>
        <v>1451700000</v>
      </c>
      <c r="Q23" s="265">
        <f>'Seguimiento PAD 2020'!Q87</f>
        <v>298031300</v>
      </c>
      <c r="R23" s="212">
        <f>'Seguimiento PAD 2020'!R87</f>
        <v>0.20529813322311771</v>
      </c>
      <c r="S23" s="262">
        <f>'Seguimiento PAD 2020'!S87</f>
        <v>1451700000</v>
      </c>
      <c r="T23" s="262">
        <f>'Seguimiento PAD 2020'!T87</f>
        <v>1027500000</v>
      </c>
      <c r="U23" s="212">
        <f>'Seguimiento PAD 2020'!U87</f>
        <v>0.7077908658813804</v>
      </c>
      <c r="V23" s="269" t="str">
        <f>'Seguimiento PAD 2020'!V87</f>
        <v xml:space="preserve">Sistema General de Participaciones </v>
      </c>
      <c r="W23" s="16" t="str">
        <f>'Seguimiento PAD 2020'!W87</f>
        <v xml:space="preserve">El servicio en las comisarias de familia, es a demanda, es decir, se atiende el 100% de las personas victimas que acudan al servicio. 
Tiene otra fuente de financiación el Distrito. </v>
      </c>
    </row>
    <row r="24" spans="1:23" ht="76.5">
      <c r="A24" s="16">
        <f>'Seguimiento PAD 2020'!A88</f>
        <v>635</v>
      </c>
      <c r="B24" s="16" t="str">
        <f>'Seguimiento PAD 2020'!B88</f>
        <v>SDIS</v>
      </c>
      <c r="C24" s="16" t="str">
        <f>'Seguimiento PAD 2020'!C88</f>
        <v>Subsistencia Mínima</v>
      </c>
      <c r="D24" s="16" t="str">
        <f>'Seguimiento PAD 2020'!D88</f>
        <v xml:space="preserve">Asistencia </v>
      </c>
      <c r="E24" s="16" t="str">
        <f>'Seguimiento PAD 2020'!E88</f>
        <v>Subsistencia Mínima</v>
      </c>
      <c r="F24" s="16" t="str">
        <f>'Seguimiento PAD 2020'!F88</f>
        <v>7752 - Contribución a la protección de los derechos de las familias especialmente de sus integrantes afectados por la violencia intrafamiliar en la ciudad de Bogotá.</v>
      </c>
      <c r="G24" s="16" t="str">
        <f>'Seguimiento PAD 2020'!G88</f>
        <v xml:space="preserve">Atender 100% niños y niñas víctimas de conflicto armado que se encuentren bajo medida de protección a través de los Centros Proteger. </v>
      </c>
      <c r="H24" s="49">
        <f>'Seguimiento PAD 2020'!H88</f>
        <v>1</v>
      </c>
      <c r="I24" s="257">
        <f>'Seguimiento PAD 2020'!I88</f>
        <v>1</v>
      </c>
      <c r="J24" s="246">
        <f>'Seguimiento PAD 2020'!J88</f>
        <v>1</v>
      </c>
      <c r="K24" s="212">
        <f>'Seguimiento PAD 2020'!K88</f>
        <v>1</v>
      </c>
      <c r="L24" s="261">
        <f>'Seguimiento PAD 2020'!L88</f>
        <v>100</v>
      </c>
      <c r="M24" s="212">
        <f>'Seguimiento PAD 2020'!M88</f>
        <v>100</v>
      </c>
      <c r="N24" s="212">
        <f>'Seguimiento PAD 2020'!N88</f>
        <v>1</v>
      </c>
      <c r="O24" s="216">
        <f>'Seguimiento PAD 2020'!O88</f>
        <v>275592856</v>
      </c>
      <c r="P24" s="265">
        <f>'Seguimiento PAD 2020'!P88</f>
        <v>275592856</v>
      </c>
      <c r="Q24" s="265">
        <f>'Seguimiento PAD 2020'!Q88</f>
        <v>1856946</v>
      </c>
      <c r="R24" s="212">
        <f>'Seguimiento PAD 2020'!R88</f>
        <v>6.7380048487178492E-3</v>
      </c>
      <c r="S24" s="262">
        <f>'Seguimiento PAD 2020'!S88</f>
        <v>275592856</v>
      </c>
      <c r="T24" s="262">
        <f>'Seguimiento PAD 2020'!T88</f>
        <v>100215584</v>
      </c>
      <c r="U24" s="212">
        <f>'Seguimiento PAD 2020'!U88</f>
        <v>0.36363636363636365</v>
      </c>
      <c r="V24" s="269" t="str">
        <f>'Seguimiento PAD 2020'!V88</f>
        <v xml:space="preserve">Sistema General de Participaciones </v>
      </c>
      <c r="W24" s="16" t="str">
        <f>'Seguimiento PAD 2020'!W88</f>
        <v xml:space="preserve">El servicio en las centros proteger, es a demanda, es decir, se atiende el 100% de las personas victimas que acudan al servicio. 
Tiene otra fuente de financiación el Distrito. </v>
      </c>
    </row>
    <row r="25" spans="1:23" ht="76.5">
      <c r="A25" s="16">
        <f>'Seguimiento PAD 2020'!A89</f>
        <v>636</v>
      </c>
      <c r="B25" s="16" t="str">
        <f>'Seguimiento PAD 2020'!B89</f>
        <v>SDIS</v>
      </c>
      <c r="C25" s="16" t="str">
        <f>'Seguimiento PAD 2020'!C89</f>
        <v>Vida, Integridad, Libertad y Seguridad</v>
      </c>
      <c r="D25" s="16" t="str">
        <f>'Seguimiento PAD 2020'!D89</f>
        <v>Prevención, Protección y Garantías de No Repetición</v>
      </c>
      <c r="E25" s="16" t="str">
        <f>'Seguimiento PAD 2020'!E89</f>
        <v xml:space="preserve">Prevención temprana </v>
      </c>
      <c r="F25" s="16" t="str">
        <f>'Seguimiento PAD 2020'!F89</f>
        <v>7752 - Contribución a la protección de los derechos de las familias especialmente de sus integrantes afectados por la violencia intrafamiliar en la ciudad de Bogotá.</v>
      </c>
      <c r="G25" s="16" t="str">
        <f>'Seguimiento PAD 2020'!G89</f>
        <v xml:space="preserve">Orientar 100% Víctimas de Conflicto Armado  participantes del Plan Distrital de Prevención Integral de Violencias. </v>
      </c>
      <c r="H25" s="49">
        <f>'Seguimiento PAD 2020'!H89</f>
        <v>1</v>
      </c>
      <c r="I25" s="257">
        <f>'Seguimiento PAD 2020'!I89</f>
        <v>1</v>
      </c>
      <c r="J25" s="246">
        <f>'Seguimiento PAD 2020'!J89</f>
        <v>1</v>
      </c>
      <c r="K25" s="212">
        <f>'Seguimiento PAD 2020'!K89</f>
        <v>1</v>
      </c>
      <c r="L25" s="261">
        <f>'Seguimiento PAD 2020'!L89</f>
        <v>100</v>
      </c>
      <c r="M25" s="212">
        <f>'Seguimiento PAD 2020'!M89</f>
        <v>100</v>
      </c>
      <c r="N25" s="212">
        <f>'Seguimiento PAD 2020'!N89</f>
        <v>1</v>
      </c>
      <c r="O25" s="216">
        <f>'Seguimiento PAD 2020'!O89</f>
        <v>8926207</v>
      </c>
      <c r="P25" s="265">
        <f>'Seguimiento PAD 2020'!P89</f>
        <v>8926207</v>
      </c>
      <c r="Q25" s="265">
        <f>'Seguimiento PAD 2020'!Q89</f>
        <v>0</v>
      </c>
      <c r="R25" s="212">
        <f>'Seguimiento PAD 2020'!R89</f>
        <v>0</v>
      </c>
      <c r="S25" s="262">
        <f>'Seguimiento PAD 2020'!S89</f>
        <v>24926012</v>
      </c>
      <c r="T25" s="262">
        <f>'Seguimiento PAD 2020'!T89</f>
        <v>24926012</v>
      </c>
      <c r="U25" s="212">
        <f>'Seguimiento PAD 2020'!U89</f>
        <v>1</v>
      </c>
      <c r="V25" s="269" t="str">
        <f>'Seguimiento PAD 2020'!V89</f>
        <v xml:space="preserve">Sistema General de Participaciones </v>
      </c>
      <c r="W25" s="16" t="str">
        <f>'Seguimiento PAD 2020'!W89</f>
        <v xml:space="preserve">Tiene otra fuente de financiación el Distrito. </v>
      </c>
    </row>
    <row r="26" spans="1:23" ht="216.75">
      <c r="A26" s="16">
        <f>'Seguimiento PAD 2020'!A90</f>
        <v>639</v>
      </c>
      <c r="B26" s="16" t="str">
        <f>'Seguimiento PAD 2020'!B90</f>
        <v>SDIS</v>
      </c>
      <c r="C26" s="16" t="str">
        <f>'Seguimiento PAD 2020'!C90</f>
        <v>Subsistencia Mínima</v>
      </c>
      <c r="D26" s="16" t="str">
        <f>'Seguimiento PAD 2020'!D90</f>
        <v xml:space="preserve">Asistencia </v>
      </c>
      <c r="E26" s="16" t="str">
        <f>'Seguimiento PAD 2020'!E90</f>
        <v>Subsistencia Mínima</v>
      </c>
      <c r="F26" s="16" t="str">
        <f>'Seguimiento PAD 2020'!F90</f>
        <v xml:space="preserve"> 7749 - Implementación de la estrategia de territorios cuidadores en Bogotá</v>
      </c>
      <c r="G26" s="16" t="str">
        <f>'Seguimiento PAD 2020'!G90</f>
        <v xml:space="preserve">Atender a 100 % personas en emergencia social, económica, natural, antrópica y sanitaria con enfoque de género, en el marco de la economía del cuidado identificadas en la Estrategia de Territorios Cuidadores que sean víctimas del conflicto armado. </v>
      </c>
      <c r="H26" s="49">
        <f>'Seguimiento PAD 2020'!H90</f>
        <v>1</v>
      </c>
      <c r="I26" s="257">
        <f>'Seguimiento PAD 2020'!I90</f>
        <v>1</v>
      </c>
      <c r="J26" s="246">
        <f>'Seguimiento PAD 2020'!J90</f>
        <v>1</v>
      </c>
      <c r="K26" s="212">
        <f>'Seguimiento PAD 2020'!K90</f>
        <v>1</v>
      </c>
      <c r="L26" s="261">
        <f>'Seguimiento PAD 2020'!L90</f>
        <v>100</v>
      </c>
      <c r="M26" s="212">
        <f>'Seguimiento PAD 2020'!M90</f>
        <v>100</v>
      </c>
      <c r="N26" s="212">
        <f>'Seguimiento PAD 2020'!N90</f>
        <v>1</v>
      </c>
      <c r="O26" s="216" t="str">
        <f>'Seguimiento PAD 2020'!O90</f>
        <v>NO APLICA</v>
      </c>
      <c r="P26" s="265" t="str">
        <f>'Seguimiento PAD 2020'!P90</f>
        <v>NO APLICA</v>
      </c>
      <c r="Q26" s="265" t="str">
        <f>'Seguimiento PAD 2020'!Q90</f>
        <v>NO APLICA</v>
      </c>
      <c r="R26" s="212" t="str">
        <f>'Seguimiento PAD 2020'!R90</f>
        <v>NO APLICA</v>
      </c>
      <c r="S26" s="262" t="str">
        <f>'Seguimiento PAD 2020'!S90</f>
        <v>NO APLICA</v>
      </c>
      <c r="T26" s="262" t="str">
        <f>'Seguimiento PAD 2020'!T90</f>
        <v>NO APLICA</v>
      </c>
      <c r="U26" s="212" t="e">
        <f>'Seguimiento PAD 2020'!U90</f>
        <v>#VALUE!</v>
      </c>
      <c r="V26" s="269">
        <f>'Seguimiento PAD 2020'!V90</f>
        <v>0</v>
      </c>
      <c r="W26" s="16" t="str">
        <f>'Seguimiento PAD 2020'!W90</f>
        <v>Frente al presupuesto, cabe señalar que los servicios se ofrecen por demanda, por lo tanto no es posible realizar una proyección del presupuesta que se destinará para la atención a las víctimas del conflicto armado. Adicionalmente, el costo unitario de la atención que se brinde depende del tipo de atención que requiera el ciudadano, lo cual se determina mediante el análisis de vulnerabilidad (ayudas humanitarias alimentarias, bonos, pañales, aseo personal, vestuario y calzado, o servicios funerarios). Por lo anterior, la meta PAD no tiene presupuesto específico asignado, sino que se garantiza en el marco del presupuesto global del proyecto de inversión 7749</v>
      </c>
    </row>
    <row r="27" spans="1:23" ht="63.75">
      <c r="A27" s="16">
        <f>'Seguimiento PAD 2020'!A91</f>
        <v>640</v>
      </c>
      <c r="B27" s="16" t="str">
        <f>'Seguimiento PAD 2020'!B91</f>
        <v>SDIS</v>
      </c>
      <c r="C27" s="16" t="str">
        <f>'Seguimiento PAD 2020'!C91</f>
        <v>Información</v>
      </c>
      <c r="D27" s="16" t="str">
        <f>'Seguimiento PAD 2020'!D91</f>
        <v xml:space="preserve">Atención </v>
      </c>
      <c r="E27" s="16" t="str">
        <f>'Seguimiento PAD 2020'!E91</f>
        <v>Información y Orientación</v>
      </c>
      <c r="F27" s="16" t="str">
        <f>'Seguimiento PAD 2020'!F91</f>
        <v>7740 - Generación Jóvenes con  derechos en Bogotá</v>
      </c>
      <c r="G27" s="16" t="str">
        <f>'Seguimiento PAD 2020'!G91</f>
        <v>Vincular 100% Jóvenes víctimas 
 A los servicios con cobertura y atención territorial enfocada en los servicios sociales y estrategias de la Subdirección para la Juventud.</v>
      </c>
      <c r="H27" s="49">
        <f>'Seguimiento PAD 2020'!H91</f>
        <v>1</v>
      </c>
      <c r="I27" s="257">
        <f>'Seguimiento PAD 2020'!I91</f>
        <v>0.92</v>
      </c>
      <c r="J27" s="246">
        <f>'Seguimiento PAD 2020'!J91</f>
        <v>0.92</v>
      </c>
      <c r="K27" s="212">
        <f>'Seguimiento PAD 2020'!K91</f>
        <v>0.92</v>
      </c>
      <c r="L27" s="261">
        <f>'Seguimiento PAD 2020'!L91</f>
        <v>100</v>
      </c>
      <c r="M27" s="212">
        <f>'Seguimiento PAD 2020'!M91</f>
        <v>100</v>
      </c>
      <c r="N27" s="212">
        <f>'Seguimiento PAD 2020'!N91</f>
        <v>1</v>
      </c>
      <c r="O27" s="216" t="str">
        <f>'Seguimiento PAD 2020'!O91</f>
        <v>NO APLICA</v>
      </c>
      <c r="P27" s="265" t="str">
        <f>'Seguimiento PAD 2020'!P91</f>
        <v>NO APLICA</v>
      </c>
      <c r="Q27" s="265" t="str">
        <f>'Seguimiento PAD 2020'!Q91</f>
        <v>NO APLICA</v>
      </c>
      <c r="R27" s="212" t="str">
        <f>'Seguimiento PAD 2020'!R91</f>
        <v>NO APLICA</v>
      </c>
      <c r="S27" s="262" t="str">
        <f>'Seguimiento PAD 2020'!S91</f>
        <v>NO APLICA</v>
      </c>
      <c r="T27" s="262" t="str">
        <f>'Seguimiento PAD 2020'!T91</f>
        <v>NO APLICA</v>
      </c>
      <c r="U27" s="212" t="e">
        <f>'Seguimiento PAD 2020'!U91</f>
        <v>#VALUE!</v>
      </c>
      <c r="V27" s="269">
        <f>'Seguimiento PAD 2020'!V91</f>
        <v>0</v>
      </c>
      <c r="W27" s="16">
        <f>'Seguimiento PAD 2020'!W91</f>
        <v>0</v>
      </c>
    </row>
    <row r="28" spans="1:23" ht="76.5">
      <c r="A28" s="16">
        <f>'Seguimiento PAD 2020'!A92</f>
        <v>641</v>
      </c>
      <c r="B28" s="16" t="str">
        <f>'Seguimiento PAD 2020'!B92</f>
        <v>SDIS</v>
      </c>
      <c r="C28" s="16" t="str">
        <f>'Seguimiento PAD 2020'!C92</f>
        <v>Subsistencia Mínima</v>
      </c>
      <c r="D28" s="16" t="str">
        <f>'Seguimiento PAD 2020'!D92</f>
        <v xml:space="preserve">Asistencia </v>
      </c>
      <c r="E28" s="16" t="str">
        <f>'Seguimiento PAD 2020'!E92</f>
        <v>Subsistencia Mínima</v>
      </c>
      <c r="F28" s="16" t="str">
        <f>'Seguimiento PAD 2020'!F92</f>
        <v>7740 - Generación Jóvenes con  derechos en Bogotá</v>
      </c>
      <c r="G28" s="16" t="str">
        <f>'Seguimiento PAD 2020'!G92</f>
        <v>Vincular 100% Jóvenes víctimas en la estrategia de oportunidades juveniles por medio de transferencias monetarias condicionadas que cumplan el proceso requerido para su focalización.</v>
      </c>
      <c r="H28" s="49">
        <f>'Seguimiento PAD 2020'!H92</f>
        <v>1</v>
      </c>
      <c r="I28" s="257">
        <f>'Seguimiento PAD 2020'!I92</f>
        <v>0</v>
      </c>
      <c r="J28" s="246">
        <f>'Seguimiento PAD 2020'!J92</f>
        <v>0</v>
      </c>
      <c r="K28" s="212">
        <f>'Seguimiento PAD 2020'!K92</f>
        <v>0</v>
      </c>
      <c r="L28" s="261" t="str">
        <f>'Seguimiento PAD 2020'!L92</f>
        <v>NO APLICA</v>
      </c>
      <c r="M28" s="212" t="str">
        <f>'Seguimiento PAD 2020'!M92</f>
        <v>NO APLICA</v>
      </c>
      <c r="N28" s="212" t="str">
        <f>'Seguimiento PAD 2020'!N92</f>
        <v>NO APLICA</v>
      </c>
      <c r="O28" s="216" t="str">
        <f>'Seguimiento PAD 2020'!O92</f>
        <v>NO APLICA</v>
      </c>
      <c r="P28" s="265" t="str">
        <f>'Seguimiento PAD 2020'!P92</f>
        <v>NO APLICA</v>
      </c>
      <c r="Q28" s="265" t="str">
        <f>'Seguimiento PAD 2020'!Q92</f>
        <v>NO APLICA</v>
      </c>
      <c r="R28" s="212" t="str">
        <f>'Seguimiento PAD 2020'!R92</f>
        <v>NO APLICA</v>
      </c>
      <c r="S28" s="262" t="str">
        <f>'Seguimiento PAD 2020'!S92</f>
        <v>NO APLICA</v>
      </c>
      <c r="T28" s="262" t="str">
        <f>'Seguimiento PAD 2020'!T92</f>
        <v>NO APLICA</v>
      </c>
      <c r="U28" s="212" t="e">
        <f>'Seguimiento PAD 2020'!U92</f>
        <v>#VALUE!</v>
      </c>
      <c r="V28" s="269">
        <f>'Seguimiento PAD 2020'!V92</f>
        <v>0</v>
      </c>
      <c r="W28" s="16" t="str">
        <f>'Seguimiento PAD 2020'!W92</f>
        <v>Actividad programada para el 2021</v>
      </c>
    </row>
    <row r="29" spans="1:23" ht="38.25">
      <c r="A29" s="16">
        <f>'Seguimiento PAD 2020'!A93</f>
        <v>642</v>
      </c>
      <c r="B29" s="16" t="str">
        <f>'Seguimiento PAD 2020'!B93</f>
        <v>SDIS</v>
      </c>
      <c r="C29" s="16" t="str">
        <f>'Seguimiento PAD 2020'!C93</f>
        <v>Transversal</v>
      </c>
      <c r="D29" s="16" t="str">
        <f>'Seguimiento PAD 2020'!D93</f>
        <v>Transversal</v>
      </c>
      <c r="E29" s="16" t="str">
        <f>'Seguimiento PAD 2020'!E93</f>
        <v>Participación</v>
      </c>
      <c r="F29" s="16" t="str">
        <f>'Seguimiento PAD 2020'!F93</f>
        <v>7740 - Generación Jóvenes con  derechos en Bogotá</v>
      </c>
      <c r="G29" s="16" t="str">
        <f>'Seguimiento PAD 2020'!G93</f>
        <v>Promover 100%  jóvenes víctimas la participación en los Comités Operativos Locales de Juventud</v>
      </c>
      <c r="H29" s="49">
        <f>'Seguimiento PAD 2020'!H93</f>
        <v>1</v>
      </c>
      <c r="I29" s="257">
        <f>'Seguimiento PAD 2020'!I93</f>
        <v>0</v>
      </c>
      <c r="J29" s="246">
        <f>'Seguimiento PAD 2020'!J93</f>
        <v>0</v>
      </c>
      <c r="K29" s="212">
        <f>'Seguimiento PAD 2020'!K93</f>
        <v>0</v>
      </c>
      <c r="L29" s="261">
        <f>'Seguimiento PAD 2020'!L93</f>
        <v>0</v>
      </c>
      <c r="M29" s="212">
        <f>'Seguimiento PAD 2020'!M93</f>
        <v>0</v>
      </c>
      <c r="N29" s="212">
        <f>'Seguimiento PAD 2020'!N93</f>
        <v>0</v>
      </c>
      <c r="O29" s="216" t="str">
        <f>'Seguimiento PAD 2020'!O93</f>
        <v>NO APLICA</v>
      </c>
      <c r="P29" s="265" t="str">
        <f>'Seguimiento PAD 2020'!P93</f>
        <v>NO APLICA</v>
      </c>
      <c r="Q29" s="265" t="str">
        <f>'Seguimiento PAD 2020'!Q93</f>
        <v>NO APLICA</v>
      </c>
      <c r="R29" s="212" t="str">
        <f>'Seguimiento PAD 2020'!R93</f>
        <v>NO APLICA</v>
      </c>
      <c r="S29" s="262" t="str">
        <f>'Seguimiento PAD 2020'!S93</f>
        <v>NO APLICA</v>
      </c>
      <c r="T29" s="262" t="str">
        <f>'Seguimiento PAD 2020'!T93</f>
        <v>NO APLICA</v>
      </c>
      <c r="U29" s="212" t="e">
        <f>'Seguimiento PAD 2020'!U93</f>
        <v>#VALUE!</v>
      </c>
      <c r="V29" s="269">
        <f>'Seguimiento PAD 2020'!V93</f>
        <v>0</v>
      </c>
      <c r="W29" s="16">
        <f>'Seguimiento PAD 2020'!W93</f>
        <v>0</v>
      </c>
    </row>
    <row r="30" spans="1:23" ht="76.5">
      <c r="A30" s="16">
        <f>'Seguimiento PAD 2020'!A94</f>
        <v>643</v>
      </c>
      <c r="B30" s="16" t="str">
        <f>'Seguimiento PAD 2020'!B94</f>
        <v>SDIS</v>
      </c>
      <c r="C30" s="16" t="str">
        <f>'Seguimiento PAD 2020'!C94</f>
        <v>Información</v>
      </c>
      <c r="D30" s="16" t="str">
        <f>'Seguimiento PAD 2020'!D94</f>
        <v xml:space="preserve">Atención </v>
      </c>
      <c r="E30" s="16" t="str">
        <f>'Seguimiento PAD 2020'!E94</f>
        <v>Información y Orientación</v>
      </c>
      <c r="F30" s="16" t="str">
        <f>'Seguimiento PAD 2020'!F94</f>
        <v>7740 - Generación Jóvenes con  derechos en Bogotá</v>
      </c>
      <c r="G30" s="16" t="str">
        <f>'Seguimiento PAD 2020'!G94</f>
        <v xml:space="preserve">Atender 100% Jóvenes víctimas  entre los 14 y 28 años  con sanciones no privativas de la libertad o en apoyo al restablecimiento de derechos en administración de justicia en los Centros Forjar. </v>
      </c>
      <c r="H30" s="49">
        <f>'Seguimiento PAD 2020'!H94</f>
        <v>1</v>
      </c>
      <c r="I30" s="257">
        <f>'Seguimiento PAD 2020'!I94</f>
        <v>0.59</v>
      </c>
      <c r="J30" s="246">
        <f>'Seguimiento PAD 2020'!J94</f>
        <v>0.59</v>
      </c>
      <c r="K30" s="212">
        <f>'Seguimiento PAD 2020'!K94</f>
        <v>0.59</v>
      </c>
      <c r="L30" s="261">
        <f>'Seguimiento PAD 2020'!L94</f>
        <v>100</v>
      </c>
      <c r="M30" s="212">
        <f>'Seguimiento PAD 2020'!M94</f>
        <v>100</v>
      </c>
      <c r="N30" s="212">
        <f>'Seguimiento PAD 2020'!N94</f>
        <v>1</v>
      </c>
      <c r="O30" s="216">
        <f>'Seguimiento PAD 2020'!O94</f>
        <v>532674700.25</v>
      </c>
      <c r="P30" s="265">
        <f>'Seguimiento PAD 2020'!P94</f>
        <v>532674700.25</v>
      </c>
      <c r="Q30" s="265">
        <f>'Seguimiento PAD 2020'!Q94</f>
        <v>12471352.109027799</v>
      </c>
      <c r="R30" s="212">
        <f>'Seguimiento PAD 2020'!R94</f>
        <v>2.3412698412698454E-2</v>
      </c>
      <c r="S30" s="262">
        <f>'Seguimiento PAD 2020'!S94</f>
        <v>659293789</v>
      </c>
      <c r="T30" s="262">
        <f>'Seguimiento PAD 2020'!T94</f>
        <v>659293789</v>
      </c>
      <c r="U30" s="212">
        <f>'Seguimiento PAD 2020'!U94</f>
        <v>1</v>
      </c>
      <c r="V30" s="269">
        <f>'Seguimiento PAD 2020'!V94</f>
        <v>0</v>
      </c>
      <c r="W30" s="16">
        <f>'Seguimiento PAD 2020'!W94</f>
        <v>0</v>
      </c>
    </row>
    <row r="31" spans="1:23" ht="140.25">
      <c r="A31" s="16">
        <f>'Seguimiento PAD 2020'!A95</f>
        <v>644</v>
      </c>
      <c r="B31" s="16" t="str">
        <f>'Seguimiento PAD 2020'!B95</f>
        <v>SDIS</v>
      </c>
      <c r="C31" s="16" t="str">
        <f>'Seguimiento PAD 2020'!C95</f>
        <v>Información</v>
      </c>
      <c r="D31" s="16" t="str">
        <f>'Seguimiento PAD 2020'!D95</f>
        <v xml:space="preserve">Atención </v>
      </c>
      <c r="E31" s="16" t="str">
        <f>'Seguimiento PAD 2020'!E95</f>
        <v>Acompañamiento Psicosocial</v>
      </c>
      <c r="F31" s="16" t="str">
        <f>'Seguimiento PAD 2020'!F95</f>
        <v>7756 - Compromiso Social por la Diversidad en Bogotá</v>
      </c>
      <c r="G31" s="16" t="str">
        <f>'Seguimiento PAD 2020'!G95</f>
        <v>Vincular  100% de  Personas  de los sectores LGBTI víctimas del conflicto armado, sus familias y redes de apoyo mayores de 14 años , a través de atención integral a la diversidad sexual y de géneros y la Unidad Contra la Disriminacion, para disminuir la vulnerabilidad por discriminación, violencias y exclusión social por orientación sexual o identidad de género.</v>
      </c>
      <c r="H31" s="49">
        <f>'Seguimiento PAD 2020'!H95</f>
        <v>1</v>
      </c>
      <c r="I31" s="257">
        <f>'Seguimiento PAD 2020'!I95</f>
        <v>1</v>
      </c>
      <c r="J31" s="246">
        <f>'Seguimiento PAD 2020'!J95</f>
        <v>1</v>
      </c>
      <c r="K31" s="212">
        <f>'Seguimiento PAD 2020'!K95</f>
        <v>1</v>
      </c>
      <c r="L31" s="261">
        <f>'Seguimiento PAD 2020'!L95</f>
        <v>100</v>
      </c>
      <c r="M31" s="212">
        <f>'Seguimiento PAD 2020'!M95</f>
        <v>100</v>
      </c>
      <c r="N31" s="212">
        <f>'Seguimiento PAD 2020'!N95</f>
        <v>1</v>
      </c>
      <c r="O31" s="216">
        <f>'Seguimiento PAD 2020'!O95</f>
        <v>27646015.358706001</v>
      </c>
      <c r="P31" s="265">
        <f>'Seguimiento PAD 2020'!P95</f>
        <v>27646015.358705994</v>
      </c>
      <c r="Q31" s="265">
        <f>'Seguimiento PAD 2020'!Q95</f>
        <v>13823000</v>
      </c>
      <c r="R31" s="212">
        <f>'Seguimiento PAD 2020'!R95</f>
        <v>0.49999972222568434</v>
      </c>
      <c r="S31" s="262">
        <f>'Seguimiento PAD 2020'!S95</f>
        <v>27646015.359999999</v>
      </c>
      <c r="T31" s="262">
        <f>'Seguimiento PAD 2020'!T95</f>
        <v>27646015</v>
      </c>
      <c r="U31" s="212">
        <f>'Seguimiento PAD 2020'!U95</f>
        <v>0.999999986978232</v>
      </c>
      <c r="V31" s="269">
        <f>'Seguimiento PAD 2020'!V95</f>
        <v>0</v>
      </c>
      <c r="W31" s="16">
        <f>'Seguimiento PAD 2020'!W95</f>
        <v>0</v>
      </c>
    </row>
    <row r="32" spans="1:23" ht="204">
      <c r="A32" s="16">
        <f>'Seguimiento PAD 2020'!A96</f>
        <v>646</v>
      </c>
      <c r="B32" s="16" t="str">
        <f>'Seguimiento PAD 2020'!B96</f>
        <v>SDIS</v>
      </c>
      <c r="C32" s="16" t="str">
        <f>'Seguimiento PAD 2020'!C96</f>
        <v>Transversal</v>
      </c>
      <c r="D32" s="16" t="str">
        <f>'Seguimiento PAD 2020'!D96</f>
        <v>Transversal</v>
      </c>
      <c r="E32" s="16" t="str">
        <f>'Seguimiento PAD 2020'!E96</f>
        <v>Fortalecimiento Institucional</v>
      </c>
      <c r="F32" s="16" t="str">
        <f>'Seguimiento PAD 2020'!F96</f>
        <v>7756 - Compromiso Social por la Diversidad en Bogotá</v>
      </c>
      <c r="G32" s="16" t="str">
        <f>'Seguimiento PAD 2020'!G96</f>
        <v>Brindar capacitación y acompañamiento  al 100% de Funcionarios  del Ministerio Público que tienen a cargo toma de declaraciones por hechos victimizantes, orientado a promover la apropiación e implementación efectiva del enfoque diferencial por orientaciones sexuales e identidades de género en la atención brindada, y contribuir a la disminución del subregistro de personas de los sectores LGBTI en estas declaraciones en articulación la ACDVPR como coordinador del SDARIV.</v>
      </c>
      <c r="H32" s="49">
        <f>'Seguimiento PAD 2020'!H96</f>
        <v>1</v>
      </c>
      <c r="I32" s="257">
        <f>'Seguimiento PAD 2020'!I96</f>
        <v>0</v>
      </c>
      <c r="J32" s="246">
        <f>'Seguimiento PAD 2020'!J96</f>
        <v>0</v>
      </c>
      <c r="K32" s="212">
        <f>'Seguimiento PAD 2020'!K96</f>
        <v>0</v>
      </c>
      <c r="L32" s="261">
        <f>'Seguimiento PAD 2020'!L96</f>
        <v>0</v>
      </c>
      <c r="M32" s="212">
        <f>'Seguimiento PAD 2020'!M96</f>
        <v>0</v>
      </c>
      <c r="N32" s="212">
        <f>'Seguimiento PAD 2020'!N96</f>
        <v>0</v>
      </c>
      <c r="O32" s="216" t="str">
        <f>'Seguimiento PAD 2020'!O96</f>
        <v xml:space="preserve">No aplica </v>
      </c>
      <c r="P32" s="265" t="str">
        <f>'Seguimiento PAD 2020'!P96</f>
        <v xml:space="preserve">No aplica </v>
      </c>
      <c r="Q32" s="265" t="str">
        <f>'Seguimiento PAD 2020'!Q96</f>
        <v xml:space="preserve">No aplica </v>
      </c>
      <c r="R32" s="212" t="str">
        <f>'Seguimiento PAD 2020'!R96</f>
        <v>NO APLICA</v>
      </c>
      <c r="S32" s="262" t="str">
        <f>'Seguimiento PAD 2020'!S96</f>
        <v xml:space="preserve">NO APLICA </v>
      </c>
      <c r="T32" s="262" t="str">
        <f>'Seguimiento PAD 2020'!T96</f>
        <v xml:space="preserve">NO APLICA </v>
      </c>
      <c r="U32" s="212" t="e">
        <f>'Seguimiento PAD 2020'!U96</f>
        <v>#VALUE!</v>
      </c>
      <c r="V32" s="269">
        <f>'Seguimiento PAD 2020'!V96</f>
        <v>0</v>
      </c>
      <c r="W32" s="16">
        <f>'Seguimiento PAD 2020'!W96</f>
        <v>0</v>
      </c>
    </row>
    <row r="33" spans="11:21">
      <c r="K33" s="247">
        <f>AVERAGE(K4:K32)</f>
        <v>0.6958397690432172</v>
      </c>
      <c r="L33" s="247"/>
      <c r="M33" s="247"/>
      <c r="N33" s="247">
        <f>AVERAGE(N4:N32)</f>
        <v>0.89673376623376633</v>
      </c>
      <c r="O33" s="232">
        <f>SUM(O4:O32)</f>
        <v>29464477456.869331</v>
      </c>
      <c r="P33" s="232">
        <f>SUM(P4:P32)</f>
        <v>29464477456.869331</v>
      </c>
      <c r="Q33" s="232">
        <f>SUM(Q4:Q32)</f>
        <v>16946223363.970989</v>
      </c>
      <c r="R33" s="219">
        <f>Q33/P33</f>
        <v>0.57514080773287757</v>
      </c>
      <c r="S33" s="232">
        <f>SUM(S4:S32)</f>
        <v>29607096347.68</v>
      </c>
      <c r="T33" s="232">
        <f>SUM(T4:T32)</f>
        <v>21863333501.220001</v>
      </c>
      <c r="U33" s="219">
        <f>T33/S33</f>
        <v>0.73844909492224498</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BD8D53B6-3CC7-44F2-B855-01A022481A3D}"/>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W13"/>
  <sheetViews>
    <sheetView workbookViewId="0"/>
  </sheetViews>
  <sheetFormatPr defaultColWidth="11" defaultRowHeight="15.75"/>
  <cols>
    <col min="1" max="1" width="6" customWidth="1"/>
    <col min="6" max="6" width="17.5" customWidth="1"/>
    <col min="7" max="7" width="26.875" customWidth="1"/>
    <col min="8" max="8" width="14" customWidth="1"/>
    <col min="9" max="9" width="15.75" customWidth="1"/>
    <col min="10" max="10" width="20" customWidth="1"/>
    <col min="15" max="15" width="18.25" customWidth="1"/>
    <col min="16" max="16" width="19" hidden="1" customWidth="1"/>
    <col min="17" max="17" width="16.25" hidden="1" customWidth="1"/>
    <col min="18" max="18" width="14" hidden="1" customWidth="1"/>
    <col min="19" max="19" width="19" customWidth="1"/>
    <col min="20" max="20" width="20.625" customWidth="1"/>
    <col min="21" max="21" width="14" customWidth="1"/>
    <col min="22" max="22" width="12" customWidth="1"/>
    <col min="23" max="23" width="19"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81"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76.5">
      <c r="A4" s="140">
        <f>'Seguimiento PAD 2020'!A97</f>
        <v>647</v>
      </c>
      <c r="B4" s="140" t="str">
        <f>'Seguimiento PAD 2020'!B97</f>
        <v>SDMUJER</v>
      </c>
      <c r="C4" s="140" t="str">
        <f>'Seguimiento PAD 2020'!C97</f>
        <v>Reparación Integral</v>
      </c>
      <c r="D4" s="140" t="str">
        <f>'Seguimiento PAD 2020'!D97</f>
        <v>Reparación Integral</v>
      </c>
      <c r="E4" s="140" t="str">
        <f>'Seguimiento PAD 2020'!E97</f>
        <v>Reparación Colectiva</v>
      </c>
      <c r="F4" s="140" t="str">
        <f>'Seguimiento PAD 2020'!F97</f>
        <v>7676: Fortalecimiento a los liderazgos para la inclusión y equidad de género en la participación y la representación política en Bogotá</v>
      </c>
      <c r="G4" s="140" t="str">
        <f>'Seguimiento PAD 2020'!G97</f>
        <v xml:space="preserve">Apoyar la realización de  10 Talleres   de difusión y divulgación del Auto 092 de 2008 y normatividad relacionada con los derechos de las mujeres, realizados por las lideresas del grupo en las localidades del distrito capital </v>
      </c>
      <c r="H4" s="49">
        <f>'Seguimiento PAD 2020'!H97</f>
        <v>10</v>
      </c>
      <c r="I4" s="257">
        <f>'Seguimiento PAD 2020'!I97</f>
        <v>0</v>
      </c>
      <c r="J4" s="212">
        <f>'Seguimiento PAD 2020'!J97</f>
        <v>0</v>
      </c>
      <c r="K4" s="212">
        <f>'Seguimiento PAD 2020'!K97</f>
        <v>0</v>
      </c>
      <c r="L4" s="261">
        <f>'Seguimiento PAD 2020'!L97</f>
        <v>0</v>
      </c>
      <c r="M4" s="212">
        <f>'Seguimiento PAD 2020'!M97</f>
        <v>0</v>
      </c>
      <c r="N4" s="212">
        <v>0</v>
      </c>
      <c r="O4" s="216">
        <f>'Seguimiento PAD 2020'!O97</f>
        <v>38200000</v>
      </c>
      <c r="P4" s="265">
        <f>'Seguimiento PAD 2020'!P97</f>
        <v>0</v>
      </c>
      <c r="Q4" s="265">
        <f>'Seguimiento PAD 2020'!Q97</f>
        <v>0</v>
      </c>
      <c r="R4" s="49" t="e">
        <f>'Seguimiento PAD 2020'!R97</f>
        <v>#DIV/0!</v>
      </c>
      <c r="S4" s="265">
        <f>'Seguimiento PAD 2020'!S97</f>
        <v>0</v>
      </c>
      <c r="T4" s="265">
        <f>'Seguimiento PAD 2020'!T97</f>
        <v>0</v>
      </c>
      <c r="U4" s="49" t="e">
        <f>'Seguimiento PAD 2020'!U97</f>
        <v>#DIV/0!</v>
      </c>
      <c r="V4" s="49">
        <f>'Seguimiento PAD 2020'!V97</f>
        <v>0</v>
      </c>
      <c r="W4" s="142" t="str">
        <f>'Seguimiento PAD 2020'!W97</f>
        <v>De acuerdo con la concertación realizada esta meta fue reprogramada para la vigencia 2021 con 20 talleres y un presupuesto de $60 millones</v>
      </c>
    </row>
    <row r="5" spans="1:23" ht="153">
      <c r="A5" s="140">
        <f>'Seguimiento PAD 2020'!A98</f>
        <v>650</v>
      </c>
      <c r="B5" s="140" t="str">
        <f>'Seguimiento PAD 2020'!B98</f>
        <v>SDMUJER</v>
      </c>
      <c r="C5" s="140" t="str">
        <f>'Seguimiento PAD 2020'!C98</f>
        <v>Vida, Integridad, Libertad y Seguridad</v>
      </c>
      <c r="D5" s="140" t="str">
        <f>'Seguimiento PAD 2020'!D98</f>
        <v>Prevención, Protección y Garantías de No Repetición</v>
      </c>
      <c r="E5" s="140" t="str">
        <f>'Seguimiento PAD 2020'!E98</f>
        <v xml:space="preserve">Prevención urgente </v>
      </c>
      <c r="F5" s="140" t="str">
        <f>'Seguimiento PAD 2020'!F98</f>
        <v>7734 Fortalecimiento a la implementación del Sistema Distrital de Protección integral a las mujeres víctimas_x000D_de violencias - SOFIA en Bogotá</v>
      </c>
      <c r="G5" s="140" t="str">
        <f>'Seguimiento PAD 2020'!G98</f>
        <v>Brindar Asistencia y atención inmediata  al 100% de  mujeres víctimas de conflicto armado que lo requieran a través de un modelo intermedio de Casa Refugio</v>
      </c>
      <c r="H5" s="49">
        <f>'Seguimiento PAD 2020'!H98</f>
        <v>1</v>
      </c>
      <c r="I5" s="257">
        <f>'Seguimiento PAD 2020'!I98</f>
        <v>0</v>
      </c>
      <c r="J5" s="212" t="str">
        <f>'Seguimiento PAD 2020'!J98</f>
        <v>(Por demanda)</v>
      </c>
      <c r="K5" s="212">
        <f>'Seguimiento PAD 2020'!K98</f>
        <v>0</v>
      </c>
      <c r="L5" s="261">
        <f>'Seguimiento PAD 2020'!L98</f>
        <v>11</v>
      </c>
      <c r="M5" s="212" t="str">
        <f>'Seguimiento PAD 2020'!M98</f>
        <v>(Por demanda)</v>
      </c>
      <c r="N5" s="212">
        <f>'Seguimiento PAD 2020'!N98</f>
        <v>1</v>
      </c>
      <c r="O5" s="216">
        <f>'Seguimiento PAD 2020'!O98</f>
        <v>789330528.5</v>
      </c>
      <c r="P5" s="265">
        <f>'Seguimiento PAD 2020'!P98</f>
        <v>0</v>
      </c>
      <c r="Q5" s="265">
        <f>'Seguimiento PAD 2020'!Q98</f>
        <v>0</v>
      </c>
      <c r="R5" s="49" t="e">
        <f>'Seguimiento PAD 2020'!R98</f>
        <v>#DIV/0!</v>
      </c>
      <c r="S5" s="265">
        <f>'Seguimiento PAD 2020'!S98</f>
        <v>807593406</v>
      </c>
      <c r="T5" s="265">
        <f>'Seguimiento PAD 2020'!T98</f>
        <v>807593406</v>
      </c>
      <c r="U5" s="212">
        <f>'Seguimiento PAD 2020'!U98</f>
        <v>1</v>
      </c>
      <c r="V5" s="49">
        <f>'Seguimiento PAD 2020'!V98</f>
        <v>0</v>
      </c>
      <c r="W5" s="142" t="str">
        <f>'Seguimiento PAD 2020'!W98</f>
        <v>Durante el periodo reportado no han existido solicitudes de asignación de cupos a mujeres víctimas del conflicto armado. Se está adelantando proceso de articulación con Alta Consejería para definir criterios y y trámites para la acogida de mujeres víctimas del conflicto armado en el marco del Modelo Casas Refugio.</v>
      </c>
    </row>
    <row r="6" spans="1:23" ht="229.5">
      <c r="A6" s="140">
        <f>'Seguimiento PAD 2020'!A99</f>
        <v>651</v>
      </c>
      <c r="B6" s="140" t="str">
        <f>'Seguimiento PAD 2020'!B99</f>
        <v>SDMUJER</v>
      </c>
      <c r="C6" s="140" t="str">
        <f>'Seguimiento PAD 2020'!C99</f>
        <v>Vida, Integridad, Libertad y Seguridad</v>
      </c>
      <c r="D6" s="140" t="str">
        <f>'Seguimiento PAD 2020'!D99</f>
        <v>Prevención, Protección y Garantías de No Repetición</v>
      </c>
      <c r="E6" s="140" t="str">
        <f>'Seguimiento PAD 2020'!E99</f>
        <v>Prevención temprana</v>
      </c>
      <c r="F6" s="140" t="str">
        <f>'Seguimiento PAD 2020'!F99</f>
        <v>7734 Fortalecimiento a la implementación del Sistema Distrital de Protección integral a las mujeres víctimas
de violencias - SOFIA en Bogotá</v>
      </c>
      <c r="G6" s="140" t="str">
        <f>'Seguimiento PAD 2020'!G99</f>
        <v>Agendar y desarrollar 20 sesiones anuales de espacios de análisis de los riesgos diferenciales y de las situaciones de riesgo y/o amenaza que sufren las lideresas y defensoras de derechos humanos en los territorios, en el marco de los Consejos Locales de Seguridad de Mujeres.</v>
      </c>
      <c r="H6" s="49">
        <f>'Seguimiento PAD 2020'!H99</f>
        <v>20</v>
      </c>
      <c r="I6" s="257">
        <f>'Seguimiento PAD 2020'!I99</f>
        <v>0</v>
      </c>
      <c r="J6" s="212">
        <f>'Seguimiento PAD 2020'!J99</f>
        <v>0</v>
      </c>
      <c r="K6" s="212">
        <f>'Seguimiento PAD 2020'!K99</f>
        <v>0</v>
      </c>
      <c r="L6" s="261">
        <f>'Seguimiento PAD 2020'!L99</f>
        <v>20</v>
      </c>
      <c r="M6" s="212">
        <f>'Seguimiento PAD 2020'!M99</f>
        <v>1</v>
      </c>
      <c r="N6" s="212">
        <f>'Seguimiento PAD 2020'!N99</f>
        <v>1</v>
      </c>
      <c r="O6" s="216">
        <f>'Seguimiento PAD 2020'!O99</f>
        <v>22000000</v>
      </c>
      <c r="P6" s="265">
        <f>'Seguimiento PAD 2020'!P99</f>
        <v>0</v>
      </c>
      <c r="Q6" s="265">
        <f>'Seguimiento PAD 2020'!Q99</f>
        <v>0</v>
      </c>
      <c r="R6" s="49" t="e">
        <f>'Seguimiento PAD 2020'!R99</f>
        <v>#DIV/0!</v>
      </c>
      <c r="S6" s="265">
        <f>'Seguimiento PAD 2020'!S99</f>
        <v>22000000</v>
      </c>
      <c r="T6" s="265">
        <f>'Seguimiento PAD 2020'!T99</f>
        <v>22000000</v>
      </c>
      <c r="U6" s="212">
        <f>'Seguimiento PAD 2020'!U99</f>
        <v>1</v>
      </c>
      <c r="V6" s="49">
        <f>'Seguimiento PAD 2020'!V99</f>
        <v>0</v>
      </c>
      <c r="W6" s="142" t="str">
        <f>'Seguimiento PAD 2020'!W99</f>
        <v xml:space="preserve">A través del equipo de enlaces SOFIA Local se está adelantando la etapa de estructuración de la línea de abordaje territorial, en las localidades de la ciudad, de los casos de mujeres víctimas del conflicto armado.  Al respecto se ha priorizado la definición de acciones en relación con la situación de riesgo y/o amenaza sobre la vida e integridad de lideresas y defensoras de derechos en los territorios. Esto se definirá en la última sesión de los Consejos Locales de Seguridad para las Mujeres. </v>
      </c>
    </row>
    <row r="7" spans="1:23" ht="76.5">
      <c r="A7" s="140">
        <f>'Seguimiento PAD 2020'!A100</f>
        <v>654</v>
      </c>
      <c r="B7" s="140" t="str">
        <f>'Seguimiento PAD 2020'!B100</f>
        <v>SDMUJER</v>
      </c>
      <c r="C7" s="140" t="str">
        <f>'Seguimiento PAD 2020'!C100</f>
        <v>Transversal</v>
      </c>
      <c r="D7" s="140" t="str">
        <f>'Seguimiento PAD 2020'!D100</f>
        <v>Transversal</v>
      </c>
      <c r="E7" s="140" t="str">
        <f>'Seguimiento PAD 2020'!E100</f>
        <v>Participación</v>
      </c>
      <c r="F7" s="140" t="str">
        <f>'Seguimiento PAD 2020'!F100</f>
        <v>7676: Fortalecimiento a los liderazgos para la inclusión y equidad de género en la participación y la representación política en Bogotá</v>
      </c>
      <c r="G7" s="140" t="str">
        <f>'Seguimiento PAD 2020'!G100</f>
        <v>Diseñar e implementar 1 mecanismo asistencia técnica a las mesas locales Mesas Locales de participación de las víctimas a fin de fortalecer los liderazgos de las mujeres.</v>
      </c>
      <c r="H7" s="49">
        <f>'Seguimiento PAD 2020'!H100</f>
        <v>1</v>
      </c>
      <c r="I7" s="257">
        <f>'Seguimiento PAD 2020'!I100</f>
        <v>0</v>
      </c>
      <c r="J7" s="212">
        <f>'Seguimiento PAD 2020'!J100</f>
        <v>0</v>
      </c>
      <c r="K7" s="212">
        <f>'Seguimiento PAD 2020'!K100</f>
        <v>0</v>
      </c>
      <c r="L7" s="261">
        <f>'Seguimiento PAD 2020'!L100</f>
        <v>1</v>
      </c>
      <c r="M7" s="212">
        <f>'Seguimiento PAD 2020'!M100</f>
        <v>1</v>
      </c>
      <c r="N7" s="212">
        <f>'Seguimiento PAD 2020'!N100</f>
        <v>1</v>
      </c>
      <c r="O7" s="216">
        <f>'Seguimiento PAD 2020'!O100</f>
        <v>7416000</v>
      </c>
      <c r="P7" s="265">
        <f>'Seguimiento PAD 2020'!P100</f>
        <v>0</v>
      </c>
      <c r="Q7" s="265">
        <f>'Seguimiento PAD 2020'!Q100</f>
        <v>0</v>
      </c>
      <c r="R7" s="49" t="e">
        <f>'Seguimiento PAD 2020'!R100</f>
        <v>#DIV/0!</v>
      </c>
      <c r="S7" s="265">
        <f>'Seguimiento PAD 2020'!S100</f>
        <v>7416000</v>
      </c>
      <c r="T7" s="265">
        <f>'Seguimiento PAD 2020'!T100</f>
        <v>7416000</v>
      </c>
      <c r="U7" s="212">
        <f>'Seguimiento PAD 2020'!U100</f>
        <v>1</v>
      </c>
      <c r="V7" s="49">
        <f>'Seguimiento PAD 2020'!V100</f>
        <v>0</v>
      </c>
      <c r="W7" s="142" t="str">
        <f>'Seguimiento PAD 2020'!W100</f>
        <v>Durante este periodo no se presentan avances en esta actividad dado que su cumplimiento se prevé para el último trimestre del año</v>
      </c>
    </row>
    <row r="8" spans="1:23" ht="102">
      <c r="A8" s="140">
        <f>'Seguimiento PAD 2020'!A101</f>
        <v>655</v>
      </c>
      <c r="B8" s="140" t="str">
        <f>'Seguimiento PAD 2020'!B101</f>
        <v>SDMUJER</v>
      </c>
      <c r="C8" s="140" t="str">
        <f>'Seguimiento PAD 2020'!C101</f>
        <v>Vida, Integridad, Libertad y Seguridad</v>
      </c>
      <c r="D8" s="140" t="str">
        <f>'Seguimiento PAD 2020'!D101</f>
        <v>Prevención, Protección y Garantías de No Repetición</v>
      </c>
      <c r="E8" s="140" t="str">
        <f>'Seguimiento PAD 2020'!E101</f>
        <v>Prevención temprana</v>
      </c>
      <c r="F8" s="140" t="str">
        <f>'Seguimiento PAD 2020'!F101</f>
        <v>7675: Implementación de la Estrategia de Territorialización de la Política Pública de Mujeres y Equidad de Género a través de las Casas de Igualdad de Oportunidades para las Mujeres en Bogotá</v>
      </c>
      <c r="G8" s="140" t="str">
        <f>'Seguimiento PAD 2020'!G101</f>
        <v>Realizar 1 Proceso Promoción de Derechos  dirigido a mujeres víctimas del conflicto armado y a mujeres en proceso de reincorporación</v>
      </c>
      <c r="H8" s="49">
        <f>'Seguimiento PAD 2020'!H101</f>
        <v>1</v>
      </c>
      <c r="I8" s="257">
        <f>'Seguimiento PAD 2020'!I101</f>
        <v>0</v>
      </c>
      <c r="J8" s="212">
        <f>'Seguimiento PAD 2020'!J101</f>
        <v>0</v>
      </c>
      <c r="K8" s="212">
        <f>'Seguimiento PAD 2020'!K101</f>
        <v>0</v>
      </c>
      <c r="L8" s="261" t="str">
        <f>'Seguimiento PAD 2020'!L101</f>
        <v>NO APLICA</v>
      </c>
      <c r="M8" s="212" t="str">
        <f>'Seguimiento PAD 2020'!M101</f>
        <v>NO APLICA</v>
      </c>
      <c r="N8" s="212" t="str">
        <f>'Seguimiento PAD 2020'!N101</f>
        <v>NO APLICA</v>
      </c>
      <c r="O8" s="216" t="str">
        <f>'Seguimiento PAD 2020'!O101</f>
        <v>NO APLICA</v>
      </c>
      <c r="P8" s="265" t="str">
        <f>'Seguimiento PAD 2020'!P101</f>
        <v>NO APLICA</v>
      </c>
      <c r="Q8" s="265" t="str">
        <f>'Seguimiento PAD 2020'!Q101</f>
        <v>NO APLICA</v>
      </c>
      <c r="R8" s="49" t="str">
        <f>'Seguimiento PAD 2020'!R101</f>
        <v>NO APLICA</v>
      </c>
      <c r="S8" s="265" t="str">
        <f>'Seguimiento PAD 2020'!S101</f>
        <v>NO APLICA</v>
      </c>
      <c r="T8" s="265" t="str">
        <f>'Seguimiento PAD 2020'!T101</f>
        <v>NO APLICA</v>
      </c>
      <c r="U8" s="49" t="str">
        <f>'Seguimiento PAD 2020'!U101</f>
        <v>NO APLICA</v>
      </c>
      <c r="V8" s="49">
        <f>'Seguimiento PAD 2020'!V101</f>
        <v>0</v>
      </c>
      <c r="W8" s="142" t="str">
        <f>'Seguimiento PAD 2020'!W101</f>
        <v>La ejecución de esta meta se prevé para la vigencia 2021</v>
      </c>
    </row>
    <row r="9" spans="1:23" ht="153">
      <c r="A9" s="140">
        <f>'Seguimiento PAD 2020'!A102</f>
        <v>657</v>
      </c>
      <c r="B9" s="140" t="str">
        <f>'Seguimiento PAD 2020'!B102</f>
        <v>SDMUJER</v>
      </c>
      <c r="C9" s="140" t="str">
        <f>'Seguimiento PAD 2020'!C102</f>
        <v>Información</v>
      </c>
      <c r="D9" s="140" t="str">
        <f>'Seguimiento PAD 2020'!D102</f>
        <v xml:space="preserve">Atención </v>
      </c>
      <c r="E9" s="140" t="str">
        <f>'Seguimiento PAD 2020'!E102</f>
        <v xml:space="preserve">
Información y Orientación</v>
      </c>
      <c r="F9" s="140" t="str">
        <f>'Seguimiento PAD 2020'!F102</f>
        <v>7671 - Implementación de acciones afirmativas dirigidas a las mujeres con enfoque diferencial y de género en Bogotá</v>
      </c>
      <c r="G9" s="140" t="str">
        <f>'Seguimiento PAD 2020'!G102</f>
        <v xml:space="preserve">Realizar atenciones  jurídicas a demanda, por medio de la estrategia "Casa de Todas" para proveer  información y  sensibilizar a las mujeres víctimas del conflicto armado en actividades sexuales pagadas sobre sus derechos y las rutas institucionales existentes para su reparación. </v>
      </c>
      <c r="H9" s="49">
        <f>'Seguimiento PAD 2020'!H102</f>
        <v>0</v>
      </c>
      <c r="I9" s="257">
        <f>'Seguimiento PAD 2020'!I102</f>
        <v>62</v>
      </c>
      <c r="J9" s="212">
        <f>'Seguimiento PAD 2020'!J102</f>
        <v>1</v>
      </c>
      <c r="K9" s="212">
        <f>'Seguimiento PAD 2020'!K102</f>
        <v>1</v>
      </c>
      <c r="L9" s="261">
        <f>'Seguimiento PAD 2020'!L102</f>
        <v>184</v>
      </c>
      <c r="M9" s="212">
        <f>'Seguimiento PAD 2020'!M102</f>
        <v>1</v>
      </c>
      <c r="N9" s="212">
        <f>'Seguimiento PAD 2020'!N102</f>
        <v>1</v>
      </c>
      <c r="O9" s="216" t="str">
        <f>'Seguimiento PAD 2020'!O102</f>
        <v xml:space="preserve">Gestión </v>
      </c>
      <c r="P9" s="265">
        <f>'Seguimiento PAD 2020'!P102</f>
        <v>0</v>
      </c>
      <c r="Q9" s="265">
        <f>'Seguimiento PAD 2020'!Q102</f>
        <v>0</v>
      </c>
      <c r="R9" s="49">
        <f>'Seguimiento PAD 2020'!R102</f>
        <v>0</v>
      </c>
      <c r="S9" s="265" t="str">
        <f>'Seguimiento PAD 2020'!S102</f>
        <v>NO APLICA</v>
      </c>
      <c r="T9" s="265" t="str">
        <f>'Seguimiento PAD 2020'!T102</f>
        <v>NO APLICA</v>
      </c>
      <c r="U9" s="270" t="str">
        <f>'Seguimiento PAD 2020'!U102</f>
        <v>NO APLICA</v>
      </c>
      <c r="V9" s="49">
        <f>'Seguimiento PAD 2020'!V102</f>
        <v>0</v>
      </c>
      <c r="W9" s="142" t="str">
        <f>'Seguimiento PAD 2020'!W102</f>
        <v xml:space="preserve">La estrategia Casa de Todas ha realizado 62 atenciones  jurídicas a demanda, por medio de la estrategia "Casa de Todas" para proveer  información y  sensibilizar a 23 mujeres víctimas del conflicto armado en actividades sexuales pagadas sobre sus derechos y las rutas institucionales existentes para su reparación. </v>
      </c>
    </row>
    <row r="10" spans="1:23" ht="140.25">
      <c r="A10" s="140">
        <f>'Seguimiento PAD 2020'!A103</f>
        <v>660</v>
      </c>
      <c r="B10" s="140" t="str">
        <f>'Seguimiento PAD 2020'!B103</f>
        <v>SDMUJER</v>
      </c>
      <c r="C10" s="140" t="str">
        <f>'Seguimiento PAD 2020'!C103</f>
        <v>Transversal</v>
      </c>
      <c r="D10" s="140" t="str">
        <f>'Seguimiento PAD 2020'!D103</f>
        <v>Transversal</v>
      </c>
      <c r="E10" s="140" t="str">
        <f>'Seguimiento PAD 2020'!E103</f>
        <v>Participación</v>
      </c>
      <c r="F10" s="140" t="str">
        <f>'Seguimiento PAD 2020'!F103</f>
        <v>7738 Implementación de Políticas Públicas lideradas por la Secretaria de la Mujer y Transversalización de
género para promover igualdad, desarrollo de capacidades y reconocimiento de las mujeres de
Bogotá</v>
      </c>
      <c r="G10" s="140" t="str">
        <f>'Seguimiento PAD 2020'!G103</f>
        <v>Diseñar e implementar 1 mecanismo de asistencia técnica a la mesa distrital de víctimas, para el desarrollo de capacidades para la incidencia que faciliten la incorporación de sus demandas en las acciones de competencia de las diferentes entidades del distrito, desde un enfoque de género y enfoque diferencial.</v>
      </c>
      <c r="H10" s="49">
        <f>'Seguimiento PAD 2020'!H103</f>
        <v>1</v>
      </c>
      <c r="I10" s="257">
        <f>'Seguimiento PAD 2020'!I103</f>
        <v>0.4</v>
      </c>
      <c r="J10" s="212">
        <f>'Seguimiento PAD 2020'!J103</f>
        <v>0.4</v>
      </c>
      <c r="K10" s="212">
        <f>'Seguimiento PAD 2020'!K103</f>
        <v>0.4</v>
      </c>
      <c r="L10" s="261">
        <f>'Seguimiento PAD 2020'!L103</f>
        <v>1</v>
      </c>
      <c r="M10" s="212">
        <f>'Seguimiento PAD 2020'!M103</f>
        <v>1</v>
      </c>
      <c r="N10" s="212">
        <f>'Seguimiento PAD 2020'!N103</f>
        <v>1</v>
      </c>
      <c r="O10" s="216">
        <f>'Seguimiento PAD 2020'!O103</f>
        <v>11680200</v>
      </c>
      <c r="P10" s="265">
        <f>'Seguimiento PAD 2020'!P103</f>
        <v>0</v>
      </c>
      <c r="Q10" s="265">
        <f>'Seguimiento PAD 2020'!Q103</f>
        <v>0</v>
      </c>
      <c r="R10" s="49" t="e">
        <f>'Seguimiento PAD 2020'!R103</f>
        <v>#DIV/0!</v>
      </c>
      <c r="S10" s="265">
        <f>'Seguimiento PAD 2020'!S103</f>
        <v>11680200</v>
      </c>
      <c r="T10" s="265">
        <f>'Seguimiento PAD 2020'!T103</f>
        <v>11680200</v>
      </c>
      <c r="U10" s="212">
        <f>'Seguimiento PAD 2020'!U103</f>
        <v>1</v>
      </c>
      <c r="V10" s="49">
        <f>'Seguimiento PAD 2020'!V103</f>
        <v>0</v>
      </c>
      <c r="W10" s="142">
        <f>'Seguimiento PAD 2020'!W103</f>
        <v>0</v>
      </c>
    </row>
    <row r="11" spans="1:23" ht="114.75">
      <c r="A11" s="140">
        <f>'Seguimiento PAD 2020'!A104</f>
        <v>661</v>
      </c>
      <c r="B11" s="140" t="str">
        <f>'Seguimiento PAD 2020'!B104</f>
        <v>SDMUJER</v>
      </c>
      <c r="C11" s="140" t="str">
        <f>'Seguimiento PAD 2020'!C104</f>
        <v>Transversal</v>
      </c>
      <c r="D11" s="140" t="str">
        <f>'Seguimiento PAD 2020'!D104</f>
        <v>Transversal</v>
      </c>
      <c r="E11" s="140" t="str">
        <f>'Seguimiento PAD 2020'!E104</f>
        <v>Fortalecimiento Institucional</v>
      </c>
      <c r="F11" s="140" t="str">
        <f>'Seguimiento PAD 2020'!F104</f>
        <v>7738 Implementación de Políticas Públicas lideradas por la Secretaria de la Mujer y Transversalización de género para promover igualdad,
desarrollo de capacidades y reconocimiento de las mujeres de Bogotá</v>
      </c>
      <c r="G11" s="140" t="str">
        <f>'Seguimiento PAD 2020'!G104</f>
        <v>Diseñar e implementar 1 estrategia de asistencia técnica para la inclusión de los enfoques de género y diferencial en la actualización del plan de contingencia, el mapa de riesgos y las rutas de atenión frente a los hechos victimizantes que adelanta la Alta Consejería Distrital para las Víctimas</v>
      </c>
      <c r="H11" s="49">
        <f>'Seguimiento PAD 2020'!H104</f>
        <v>1</v>
      </c>
      <c r="I11" s="257">
        <f>'Seguimiento PAD 2020'!I104</f>
        <v>0</v>
      </c>
      <c r="J11" s="212">
        <f>'Seguimiento PAD 2020'!J104</f>
        <v>0</v>
      </c>
      <c r="K11" s="212">
        <f>'Seguimiento PAD 2020'!K104</f>
        <v>0</v>
      </c>
      <c r="L11" s="261">
        <f>'Seguimiento PAD 2020'!L104</f>
        <v>1</v>
      </c>
      <c r="M11" s="212">
        <f>'Seguimiento PAD 2020'!M104</f>
        <v>1</v>
      </c>
      <c r="N11" s="212">
        <f>'Seguimiento PAD 2020'!N104</f>
        <v>1</v>
      </c>
      <c r="O11" s="216">
        <f>'Seguimiento PAD 2020'!O104</f>
        <v>2781000</v>
      </c>
      <c r="P11" s="265">
        <f>'Seguimiento PAD 2020'!P104</f>
        <v>0</v>
      </c>
      <c r="Q11" s="265">
        <f>'Seguimiento PAD 2020'!Q104</f>
        <v>0</v>
      </c>
      <c r="R11" s="49" t="e">
        <f>'Seguimiento PAD 2020'!R104</f>
        <v>#DIV/0!</v>
      </c>
      <c r="S11" s="265">
        <f>'Seguimiento PAD 2020'!S104</f>
        <v>2781000</v>
      </c>
      <c r="T11" s="265">
        <f>'Seguimiento PAD 2020'!T104</f>
        <v>2781000</v>
      </c>
      <c r="U11" s="212">
        <f>'Seguimiento PAD 2020'!U104</f>
        <v>1</v>
      </c>
      <c r="V11" s="49">
        <f>'Seguimiento PAD 2020'!V104</f>
        <v>0</v>
      </c>
      <c r="W11" s="142">
        <f>'Seguimiento PAD 2020'!W104</f>
        <v>0</v>
      </c>
    </row>
    <row r="12" spans="1:23" ht="114.75">
      <c r="A12" s="140">
        <f>'Seguimiento PAD 2020'!A105</f>
        <v>663</v>
      </c>
      <c r="B12" s="140" t="str">
        <f>'Seguimiento PAD 2020'!B105</f>
        <v>SDMUJER</v>
      </c>
      <c r="C12" s="140" t="str">
        <f>'Seguimiento PAD 2020'!C105</f>
        <v>Verdad y Paz</v>
      </c>
      <c r="D12" s="140" t="str">
        <f>'Seguimiento PAD 2020'!D105</f>
        <v>Memoria, Paz y Reconciliación</v>
      </c>
      <c r="E12" s="140" t="str">
        <f>'Seguimiento PAD 2020'!E105</f>
        <v>Difusión y apropiación colectiva de la verdad y la emmoria</v>
      </c>
      <c r="F12" s="140" t="str">
        <f>'Seguimiento PAD 2020'!F105</f>
        <v>7738 Implementación de Políticas Públicas lideradas por la Secretaria de la Mujer y Transversalización de género para promover igualdad,
desarrollo de capacidades y reconocimiento de las mujeres de Bogotá</v>
      </c>
      <c r="G12" s="140" t="str">
        <f>'Seguimiento PAD 2020'!G105</f>
        <v>Desarrollar cinco talleres de recuperación de la memoria desde las trayectorias de vida de las lideresas  para el fortalecimiento organizativo.</v>
      </c>
      <c r="H12" s="49">
        <f>'Seguimiento PAD 2020'!H105</f>
        <v>1</v>
      </c>
      <c r="I12" s="257">
        <f>'Seguimiento PAD 2020'!I105</f>
        <v>0.3</v>
      </c>
      <c r="J12" s="212">
        <f>'Seguimiento PAD 2020'!J105</f>
        <v>0.3</v>
      </c>
      <c r="K12" s="212">
        <f>'Seguimiento PAD 2020'!K105</f>
        <v>0.3</v>
      </c>
      <c r="L12" s="261">
        <f>'Seguimiento PAD 2020'!L105</f>
        <v>4</v>
      </c>
      <c r="M12" s="212">
        <f>'Seguimiento PAD 2020'!M105</f>
        <v>4</v>
      </c>
      <c r="N12" s="212">
        <f>'Seguimiento PAD 2020'!N105</f>
        <v>1</v>
      </c>
      <c r="O12" s="216">
        <f>'Seguimiento PAD 2020'!O105</f>
        <v>5006430</v>
      </c>
      <c r="P12" s="265">
        <f>'Seguimiento PAD 2020'!P105</f>
        <v>0</v>
      </c>
      <c r="Q12" s="265">
        <f>'Seguimiento PAD 2020'!Q105</f>
        <v>0</v>
      </c>
      <c r="R12" s="49" t="e">
        <f>'Seguimiento PAD 2020'!R105</f>
        <v>#DIV/0!</v>
      </c>
      <c r="S12" s="265">
        <f>'Seguimiento PAD 2020'!S105</f>
        <v>5006430</v>
      </c>
      <c r="T12" s="265">
        <f>'Seguimiento PAD 2020'!T105</f>
        <v>5006430</v>
      </c>
      <c r="U12" s="212">
        <f>'Seguimiento PAD 2020'!U105</f>
        <v>1</v>
      </c>
      <c r="V12" s="49">
        <f>'Seguimiento PAD 2020'!V105</f>
        <v>0</v>
      </c>
      <c r="W12" s="142" t="str">
        <f>'Seguimiento PAD 2020'!W105</f>
        <v xml:space="preserve">Se construyó la propuesta de Plan de acción, y esta acción concreta se realizará un video para el siguiente mes. </v>
      </c>
    </row>
    <row r="13" spans="1:23">
      <c r="K13" s="225">
        <f>AVERAGE(K4:K12)</f>
        <v>0.18888888888888888</v>
      </c>
      <c r="L13" s="225"/>
      <c r="M13" s="225"/>
      <c r="N13" s="225">
        <f>AVERAGE(N4:N12)</f>
        <v>0.875</v>
      </c>
      <c r="O13" s="214">
        <f>SUM(O4:O12)</f>
        <v>876414158.5</v>
      </c>
      <c r="P13" s="214">
        <f>SUM(P4:P12)</f>
        <v>0</v>
      </c>
      <c r="Q13" s="214">
        <f>SUM(Q4:Q12)</f>
        <v>0</v>
      </c>
      <c r="R13" t="e">
        <f>Q13/P13</f>
        <v>#DIV/0!</v>
      </c>
      <c r="S13" s="214">
        <f>SUM(S4:S12)</f>
        <v>856477036</v>
      </c>
      <c r="T13" s="214">
        <f>SUM(T4:T12)</f>
        <v>856477036</v>
      </c>
      <c r="U13" s="282">
        <f>T13/S13</f>
        <v>1</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FFDCA7FC-7F9C-4DB8-BE89-BAEB7EC517B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E897-8489-4718-891C-B2DFBCA39FF8}">
  <dimension ref="A3:B23"/>
  <sheetViews>
    <sheetView workbookViewId="0"/>
  </sheetViews>
  <sheetFormatPr defaultColWidth="11" defaultRowHeight="15.75"/>
  <cols>
    <col min="1" max="1" width="16.125" bestFit="1" customWidth="1"/>
    <col min="2" max="2" width="60.125" bestFit="1" customWidth="1"/>
  </cols>
  <sheetData>
    <row r="3" spans="1:2">
      <c r="A3" s="322" t="s">
        <v>26</v>
      </c>
      <c r="B3" t="s">
        <v>27</v>
      </c>
    </row>
    <row r="4" spans="1:2">
      <c r="A4" s="323" t="s">
        <v>16</v>
      </c>
      <c r="B4">
        <v>1</v>
      </c>
    </row>
    <row r="5" spans="1:2">
      <c r="A5" s="323" t="s">
        <v>10</v>
      </c>
      <c r="B5">
        <v>1</v>
      </c>
    </row>
    <row r="6" spans="1:2">
      <c r="A6" s="323" t="s">
        <v>23</v>
      </c>
      <c r="B6">
        <v>2</v>
      </c>
    </row>
    <row r="7" spans="1:2">
      <c r="A7" s="323" t="s">
        <v>6</v>
      </c>
      <c r="B7">
        <v>2</v>
      </c>
    </row>
    <row r="8" spans="1:2">
      <c r="A8" s="323" t="s">
        <v>21</v>
      </c>
      <c r="B8">
        <v>2</v>
      </c>
    </row>
    <row r="9" spans="1:2">
      <c r="A9" s="323" t="s">
        <v>12</v>
      </c>
      <c r="B9">
        <v>2</v>
      </c>
    </row>
    <row r="10" spans="1:2">
      <c r="A10" s="323" t="s">
        <v>13</v>
      </c>
      <c r="B10">
        <v>3</v>
      </c>
    </row>
    <row r="11" spans="1:2">
      <c r="A11" s="323" t="s">
        <v>11</v>
      </c>
      <c r="B11">
        <v>3</v>
      </c>
    </row>
    <row r="12" spans="1:2">
      <c r="A12" s="323" t="s">
        <v>7</v>
      </c>
      <c r="B12">
        <v>3</v>
      </c>
    </row>
    <row r="13" spans="1:2">
      <c r="A13" s="323" t="s">
        <v>19</v>
      </c>
      <c r="B13">
        <v>3</v>
      </c>
    </row>
    <row r="14" spans="1:2">
      <c r="A14" s="323" t="s">
        <v>20</v>
      </c>
      <c r="B14">
        <v>4</v>
      </c>
    </row>
    <row r="15" spans="1:2">
      <c r="A15" s="323" t="s">
        <v>9</v>
      </c>
      <c r="B15">
        <v>5</v>
      </c>
    </row>
    <row r="16" spans="1:2">
      <c r="A16" s="323" t="s">
        <v>8</v>
      </c>
      <c r="B16">
        <v>6</v>
      </c>
    </row>
    <row r="17" spans="1:2">
      <c r="A17" s="323" t="s">
        <v>28</v>
      </c>
      <c r="B17">
        <v>7</v>
      </c>
    </row>
    <row r="18" spans="1:2">
      <c r="A18" s="323" t="s">
        <v>15</v>
      </c>
      <c r="B18">
        <v>7</v>
      </c>
    </row>
    <row r="19" spans="1:2">
      <c r="A19" s="323" t="s">
        <v>22</v>
      </c>
      <c r="B19">
        <v>9</v>
      </c>
    </row>
    <row r="20" spans="1:2">
      <c r="A20" s="323" t="s">
        <v>29</v>
      </c>
      <c r="B20">
        <v>9</v>
      </c>
    </row>
    <row r="21" spans="1:2">
      <c r="A21" s="323" t="s">
        <v>5</v>
      </c>
      <c r="B21">
        <v>22</v>
      </c>
    </row>
    <row r="22" spans="1:2">
      <c r="A22" s="323" t="s">
        <v>17</v>
      </c>
      <c r="B22">
        <v>29</v>
      </c>
    </row>
    <row r="23" spans="1:2">
      <c r="A23" s="323" t="s">
        <v>30</v>
      </c>
      <c r="B23">
        <v>120</v>
      </c>
    </row>
  </sheetData>
  <pageMargins left="0.7" right="0.7" top="0.75" bottom="0.75" header="0.3" footer="0.3"/>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W7"/>
  <sheetViews>
    <sheetView workbookViewId="0"/>
  </sheetViews>
  <sheetFormatPr defaultColWidth="11" defaultRowHeight="15.75"/>
  <cols>
    <col min="1" max="1" width="4.625" customWidth="1"/>
    <col min="3" max="3" width="12.25" customWidth="1"/>
    <col min="6" max="6" width="17.125" customWidth="1"/>
    <col min="7" max="7" width="26" customWidth="1"/>
    <col min="8" max="8" width="13.125" customWidth="1"/>
    <col min="9" max="9" width="13" customWidth="1"/>
    <col min="10" max="10" width="13.75" customWidth="1"/>
    <col min="15" max="15" width="11.375" customWidth="1"/>
    <col min="16" max="16" width="15.75" customWidth="1"/>
    <col min="17" max="17" width="14.125" customWidth="1"/>
    <col min="18" max="21" width="15" customWidth="1"/>
    <col min="23" max="23" width="26.12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2.75" customHeight="1">
      <c r="A3" s="31" t="s">
        <v>53</v>
      </c>
      <c r="B3" s="7" t="s">
        <v>54</v>
      </c>
      <c r="C3" s="7" t="s">
        <v>56</v>
      </c>
      <c r="D3" s="7" t="s">
        <v>57</v>
      </c>
      <c r="E3" s="7" t="s">
        <v>368</v>
      </c>
      <c r="F3" s="7" t="s">
        <v>58</v>
      </c>
      <c r="G3" s="367"/>
      <c r="H3" s="363"/>
      <c r="I3" s="363"/>
      <c r="J3" s="363"/>
      <c r="K3" s="363"/>
      <c r="L3" s="363"/>
      <c r="M3" s="363"/>
      <c r="N3" s="363"/>
      <c r="O3" s="363"/>
      <c r="P3" s="363"/>
      <c r="Q3" s="363"/>
      <c r="R3" s="363"/>
      <c r="S3" s="363"/>
      <c r="T3" s="363"/>
      <c r="U3" s="363"/>
      <c r="V3" s="363"/>
      <c r="W3" s="365"/>
    </row>
    <row r="4" spans="1:23" ht="76.5">
      <c r="A4" s="140">
        <f>'Seguimiento PAD 2020'!A106</f>
        <v>664</v>
      </c>
      <c r="B4" s="140" t="str">
        <f>'Seguimiento PAD 2020'!B106</f>
        <v>SDP</v>
      </c>
      <c r="C4" s="140" t="str">
        <f>'Seguimiento PAD 2020'!C106</f>
        <v>Transversal</v>
      </c>
      <c r="D4" s="140" t="str">
        <f>'Seguimiento PAD 2020'!D106</f>
        <v>Transversal</v>
      </c>
      <c r="E4" s="140" t="str">
        <f>'Seguimiento PAD 2020'!E106</f>
        <v>Fortalecimiento Institucional</v>
      </c>
      <c r="F4" s="140" t="str">
        <f>'Seguimiento PAD 2020'!F106</f>
        <v>N/A</v>
      </c>
      <c r="G4" s="140" t="str">
        <f>'Seguimiento PAD 2020'!G106</f>
        <v>Brindar el 100% de asistencia técnica a la Alta Consejería para los Derechos de las Víctimas la Paz y la Reconciliación en la elaboración del informe IGED,  en articulación con la implementación del Plan Estadístico Distrital</v>
      </c>
      <c r="H4" s="49">
        <f>'Seguimiento PAD 2020'!H106</f>
        <v>1</v>
      </c>
      <c r="I4" s="257">
        <f>'Seguimiento PAD 2020'!I106</f>
        <v>0.75</v>
      </c>
      <c r="J4" s="212">
        <f>'Seguimiento PAD 2020'!J106</f>
        <v>0.75</v>
      </c>
      <c r="K4" s="212">
        <f>'Seguimiento PAD 2020'!K106</f>
        <v>0.75</v>
      </c>
      <c r="L4" s="261">
        <f>'Seguimiento PAD 2020'!L106</f>
        <v>1</v>
      </c>
      <c r="M4" s="212">
        <f>'Seguimiento PAD 2020'!M106</f>
        <v>1.3333333333333333</v>
      </c>
      <c r="N4" s="212">
        <f>'Seguimiento PAD 2020'!N106</f>
        <v>1</v>
      </c>
      <c r="O4" s="49" t="str">
        <f>'Seguimiento PAD 2020'!O106</f>
        <v>N/A</v>
      </c>
      <c r="P4" s="257" t="str">
        <f>'Seguimiento PAD 2020'!P106</f>
        <v>N/A</v>
      </c>
      <c r="Q4" s="257" t="str">
        <f>'Seguimiento PAD 2020'!Q106</f>
        <v>N/A</v>
      </c>
      <c r="R4" s="49" t="str">
        <f>'Seguimiento PAD 2020'!R106</f>
        <v>N/A</v>
      </c>
      <c r="S4" s="257" t="str">
        <f>'Seguimiento PAD 2020'!S106</f>
        <v>N/A</v>
      </c>
      <c r="T4" s="257" t="str">
        <f>'Seguimiento PAD 2020'!T106</f>
        <v>N/A</v>
      </c>
      <c r="U4" s="49" t="str">
        <f>'Seguimiento PAD 2020'!U106</f>
        <v>N/A</v>
      </c>
      <c r="V4" s="141" t="str">
        <f>'Seguimiento PAD 2020'!V106</f>
        <v>N/A</v>
      </c>
      <c r="W4" s="10">
        <f>'Seguimiento PAD 2020'!W106</f>
        <v>0</v>
      </c>
    </row>
    <row r="5" spans="1:23" ht="38.25">
      <c r="A5" s="140">
        <f>'Seguimiento PAD 2020'!A107</f>
        <v>665</v>
      </c>
      <c r="B5" s="140" t="str">
        <f>'Seguimiento PAD 2020'!B107</f>
        <v>SDP</v>
      </c>
      <c r="C5" s="140" t="str">
        <f>'Seguimiento PAD 2020'!C107</f>
        <v>Transversal</v>
      </c>
      <c r="D5" s="140" t="str">
        <f>'Seguimiento PAD 2020'!D107</f>
        <v>Transversal</v>
      </c>
      <c r="E5" s="140" t="str">
        <f>'Seguimiento PAD 2020'!E107</f>
        <v>Fortalecimiento Institucional</v>
      </c>
      <c r="F5" s="140" t="str">
        <f>'Seguimiento PAD 2020'!F107</f>
        <v>N/A</v>
      </c>
      <c r="G5" s="140" t="str">
        <f>'Seguimiento PAD 2020'!G107</f>
        <v xml:space="preserve">Realizar 1 Diálogo Público  sobre construcción de paz en los territorios de Bogotá y sectores LGBTI. </v>
      </c>
      <c r="H5" s="49">
        <f>'Seguimiento PAD 2020'!H107</f>
        <v>1</v>
      </c>
      <c r="I5" s="257">
        <f>'Seguimiento PAD 2020'!I107</f>
        <v>0.3</v>
      </c>
      <c r="J5" s="212">
        <f>'Seguimiento PAD 2020'!J107</f>
        <v>0.3</v>
      </c>
      <c r="K5" s="212">
        <f>'Seguimiento PAD 2020'!K107</f>
        <v>0.3</v>
      </c>
      <c r="L5" s="261">
        <f>'Seguimiento PAD 2020'!L107</f>
        <v>1</v>
      </c>
      <c r="M5" s="212">
        <f>'Seguimiento PAD 2020'!M107</f>
        <v>1</v>
      </c>
      <c r="N5" s="212">
        <f>'Seguimiento PAD 2020'!N107</f>
        <v>1</v>
      </c>
      <c r="O5" s="49" t="str">
        <f>'Seguimiento PAD 2020'!O107</f>
        <v>N/A</v>
      </c>
      <c r="P5" s="257" t="str">
        <f>'Seguimiento PAD 2020'!P107</f>
        <v>N/A</v>
      </c>
      <c r="Q5" s="257" t="str">
        <f>'Seguimiento PAD 2020'!Q107</f>
        <v>N/A</v>
      </c>
      <c r="R5" s="49" t="str">
        <f>'Seguimiento PAD 2020'!R107</f>
        <v>N/A</v>
      </c>
      <c r="S5" s="257" t="str">
        <f>'Seguimiento PAD 2020'!S107</f>
        <v>N/A</v>
      </c>
      <c r="T5" s="257" t="str">
        <f>'Seguimiento PAD 2020'!T107</f>
        <v>N/A</v>
      </c>
      <c r="U5" s="49" t="str">
        <f>'Seguimiento PAD 2020'!U107</f>
        <v>N/A</v>
      </c>
      <c r="V5" s="141" t="str">
        <f>'Seguimiento PAD 2020'!V107</f>
        <v>N/A</v>
      </c>
      <c r="W5" s="10">
        <f>'Seguimiento PAD 2020'!W107</f>
        <v>0</v>
      </c>
    </row>
    <row r="6" spans="1:23" ht="63.75">
      <c r="A6" s="140">
        <f>'Seguimiento PAD 2020'!A108</f>
        <v>666</v>
      </c>
      <c r="B6" s="140" t="str">
        <f>'Seguimiento PAD 2020'!B108</f>
        <v>SDP</v>
      </c>
      <c r="C6" s="140" t="str">
        <f>'Seguimiento PAD 2020'!C108</f>
        <v>Verdad y Paz</v>
      </c>
      <c r="D6" s="140" t="str">
        <f>'Seguimiento PAD 2020'!D108</f>
        <v>Memoria, Paz y Reconciliación</v>
      </c>
      <c r="E6" s="140" t="str">
        <f>'Seguimiento PAD 2020'!E108</f>
        <v>Difusión y propiación colectiva de la verdad y la memoria</v>
      </c>
      <c r="F6" s="140" t="str">
        <f>'Seguimiento PAD 2020'!F108</f>
        <v>No.1 "Fortalecimiento de la Política Pública LGBTI"</v>
      </c>
      <c r="G6" s="140" t="str">
        <f>'Seguimiento PAD 2020'!G108</f>
        <v>Generar  1 Acción de Memoria de las víctimas pertenecientes a los sectores LGBTI, en coordinación con la Alta Consejería para los Derechos de las Víctimas, la Paz y la Reconciliación.</v>
      </c>
      <c r="H6" s="49">
        <f>'Seguimiento PAD 2020'!H108</f>
        <v>1</v>
      </c>
      <c r="I6" s="257">
        <f>'Seguimiento PAD 2020'!I108</f>
        <v>0.3</v>
      </c>
      <c r="J6" s="212">
        <f>'Seguimiento PAD 2020'!J108</f>
        <v>0.3</v>
      </c>
      <c r="K6" s="212">
        <f>'Seguimiento PAD 2020'!K108</f>
        <v>0.3</v>
      </c>
      <c r="L6" s="261">
        <f>'Seguimiento PAD 2020'!L108</f>
        <v>1</v>
      </c>
      <c r="M6" s="212">
        <f>'Seguimiento PAD 2020'!M108</f>
        <v>1</v>
      </c>
      <c r="N6" s="212">
        <f>'Seguimiento PAD 2020'!N108</f>
        <v>1</v>
      </c>
      <c r="O6" s="49" t="str">
        <f>'Seguimiento PAD 2020'!O108</f>
        <v>N/A</v>
      </c>
      <c r="P6" s="257" t="str">
        <f>'Seguimiento PAD 2020'!P108</f>
        <v>N/A</v>
      </c>
      <c r="Q6" s="257" t="str">
        <f>'Seguimiento PAD 2020'!Q108</f>
        <v>N/A</v>
      </c>
      <c r="R6" s="49" t="str">
        <f>'Seguimiento PAD 2020'!R108</f>
        <v>N/A</v>
      </c>
      <c r="S6" s="257" t="str">
        <f>'Seguimiento PAD 2020'!S108</f>
        <v>N/A</v>
      </c>
      <c r="T6" s="257" t="str">
        <f>'Seguimiento PAD 2020'!T108</f>
        <v>N/A</v>
      </c>
      <c r="U6" s="49" t="str">
        <f>'Seguimiento PAD 2020'!U108</f>
        <v>N/A</v>
      </c>
      <c r="V6" s="141" t="str">
        <f>'Seguimiento PAD 2020'!V108</f>
        <v>N/A</v>
      </c>
      <c r="W6" s="10">
        <f>'Seguimiento PAD 2020'!W108</f>
        <v>0</v>
      </c>
    </row>
    <row r="7" spans="1:23">
      <c r="K7" s="225">
        <f>AVERAGE(K4:K6)</f>
        <v>0.45</v>
      </c>
      <c r="L7" s="225"/>
      <c r="M7" s="225"/>
      <c r="N7" s="225">
        <f>AVERAGE(N4:N6)</f>
        <v>1</v>
      </c>
      <c r="O7" s="233" t="s">
        <v>306</v>
      </c>
      <c r="P7" s="233" t="s">
        <v>306</v>
      </c>
      <c r="Q7" s="233" t="s">
        <v>306</v>
      </c>
      <c r="R7" s="233" t="s">
        <v>306</v>
      </c>
      <c r="S7" s="233" t="s">
        <v>306</v>
      </c>
      <c r="T7" s="233" t="s">
        <v>306</v>
      </c>
      <c r="U7" s="233" t="s">
        <v>306</v>
      </c>
      <c r="V7" s="224"/>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1AC91FCF-BB0F-4507-9C6F-2DF6D6CE335B}"/>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W8"/>
  <sheetViews>
    <sheetView topLeftCell="N1" workbookViewId="0">
      <selection activeCell="P8" sqref="P8"/>
    </sheetView>
  </sheetViews>
  <sheetFormatPr defaultColWidth="11" defaultRowHeight="15.75"/>
  <cols>
    <col min="1" max="1" width="6.875" customWidth="1"/>
    <col min="2" max="2" width="8.75" customWidth="1"/>
    <col min="5" max="5" width="9.875" customWidth="1"/>
    <col min="6" max="6" width="13.75" customWidth="1"/>
    <col min="7" max="7" width="23.875" customWidth="1"/>
    <col min="8" max="8" width="14.75" customWidth="1"/>
    <col min="9" max="9" width="14.375" customWidth="1"/>
    <col min="10" max="10" width="14.125" customWidth="1"/>
    <col min="15" max="15" width="20" customWidth="1"/>
    <col min="16" max="16" width="16.125" customWidth="1"/>
    <col min="17" max="17" width="19.125" customWidth="1"/>
    <col min="18" max="18" width="13.875" customWidth="1"/>
    <col min="19" max="19" width="17.75" customWidth="1"/>
    <col min="20" max="20" width="18.875" customWidth="1"/>
    <col min="21" max="21" width="13.875" customWidth="1"/>
    <col min="22" max="22" width="12.875" customWidth="1"/>
    <col min="23" max="23" width="23.87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0.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90">
      <c r="A4" s="10">
        <f>'Seguimiento PAD 2020'!A109</f>
        <v>667</v>
      </c>
      <c r="B4" s="10" t="str">
        <f>'Seguimiento PAD 2020'!B109</f>
        <v>SDS</v>
      </c>
      <c r="C4" s="10" t="str">
        <f>'Seguimiento PAD 2020'!C109</f>
        <v xml:space="preserve">Salud </v>
      </c>
      <c r="D4" s="10" t="str">
        <f>'Seguimiento PAD 2020'!D109</f>
        <v xml:space="preserve">Asistencia </v>
      </c>
      <c r="E4" s="10" t="str">
        <f>'Seguimiento PAD 2020'!E109</f>
        <v xml:space="preserve">Salud </v>
      </c>
      <c r="F4" s="10" t="str">
        <f>'Seguimiento PAD 2020'!F109</f>
        <v>7822. FORTALECIMIENTO DEL ASEGURAMIENTO EN SALUD CON ACCESO EFECTIVO BOGOTÁ</v>
      </c>
      <c r="G4" s="139" t="str">
        <f>'Seguimiento PAD 2020'!G109</f>
        <v>Mantener 148732 víctimas del conflicto armado residentes en Bogotá afiliadas al régimen subsidiado, para garantizar la continuidad de la cobertura en el SGSSS y ampliarla con aquella población no asegurada, que cumpla con los requisitos para ello</v>
      </c>
      <c r="H4" s="49">
        <f>'Seguimiento PAD 2020'!H109</f>
        <v>143132</v>
      </c>
      <c r="I4" s="257">
        <f>'Seguimiento PAD 2020'!I109</f>
        <v>153459</v>
      </c>
      <c r="J4" s="212">
        <f>'Seguimiento PAD 2020'!J109</f>
        <v>1.072150183047816</v>
      </c>
      <c r="K4" s="212">
        <f>'Seguimiento PAD 2020'!K109</f>
        <v>1</v>
      </c>
      <c r="L4" s="261">
        <f>'Seguimiento PAD 2020'!L109</f>
        <v>151569</v>
      </c>
      <c r="M4" s="212">
        <f>'Seguimiento PAD 2020'!M109</f>
        <v>1.0589455886873655</v>
      </c>
      <c r="N4" s="212">
        <f>'Seguimiento PAD 2020'!N109</f>
        <v>1</v>
      </c>
      <c r="O4" s="216">
        <f>'Seguimiento PAD 2020'!O109</f>
        <v>146980589662</v>
      </c>
      <c r="P4" s="265">
        <f>'Seguimiento PAD 2020'!P109</f>
        <v>70357064087</v>
      </c>
      <c r="Q4" s="265">
        <f>'Seguimiento PAD 2020'!Q109</f>
        <v>38538239610</v>
      </c>
      <c r="R4" s="212">
        <f>'Seguimiento PAD 2020'!R109</f>
        <v>0.54775224222468344</v>
      </c>
      <c r="S4" s="265">
        <f>'Seguimiento PAD 2020'!S109</f>
        <v>81805005698</v>
      </c>
      <c r="T4" s="265">
        <f>'Seguimiento PAD 2020'!T109</f>
        <v>79844314357</v>
      </c>
      <c r="U4" s="212">
        <f>'Seguimiento PAD 2020'!U109</f>
        <v>0.97603213490090945</v>
      </c>
      <c r="V4" s="141" t="str">
        <f>'Seguimiento PAD 2020'!V109</f>
        <v xml:space="preserve">FOSYGA
SGP
Cofinanción Nacional
Recursos administrados
</v>
      </c>
      <c r="W4" s="10">
        <f>'Seguimiento PAD 2020'!W109</f>
        <v>0</v>
      </c>
    </row>
    <row r="5" spans="1:23" ht="102.75">
      <c r="A5" s="10">
        <f>'Seguimiento PAD 2020'!A110</f>
        <v>668</v>
      </c>
      <c r="B5" s="10" t="str">
        <f>'Seguimiento PAD 2020'!B110</f>
        <v>SDS</v>
      </c>
      <c r="C5" s="10" t="str">
        <f>'Seguimiento PAD 2020'!C110</f>
        <v>Reparación Integral</v>
      </c>
      <c r="D5" s="10" t="str">
        <f>'Seguimiento PAD 2020'!D110</f>
        <v>Reparación Integral</v>
      </c>
      <c r="E5" s="10" t="str">
        <f>'Seguimiento PAD 2020'!E110</f>
        <v xml:space="preserve">Rehabilitacion </v>
      </c>
      <c r="F5" s="10" t="str">
        <f>'Seguimiento PAD 2020'!F110</f>
        <v>7832. ASISTENCIA : ABRIENDO CAMINOS PARA LA PAZ Y LA RECONCILIACIÓN DE LAS VÍCTIMAS DEL CONFLICTO ARMADO A TRAVÉS DE LA ATENCIÓN PSICOSOCIAL BOGOTÁ</v>
      </c>
      <c r="G5" s="139" t="str">
        <f>'Seguimiento PAD 2020'!G110</f>
        <v>Realizar a 14400 personas víctimas del conflicto armado la atención psicosocial y/o procesos de armonización con enfoque diferencial a través de la atención en las modalidades (individual, familiar, comunitario, colectivo y/o individual grupal).</v>
      </c>
      <c r="H5" s="49">
        <f>'Seguimiento PAD 2020'!H110</f>
        <v>1000</v>
      </c>
      <c r="I5" s="257">
        <f>'Seguimiento PAD 2020'!I110</f>
        <v>125</v>
      </c>
      <c r="J5" s="212">
        <f>'Seguimiento PAD 2020'!J110</f>
        <v>0.125</v>
      </c>
      <c r="K5" s="212">
        <f>'Seguimiento PAD 2020'!K110</f>
        <v>0.125</v>
      </c>
      <c r="L5" s="261">
        <f>'Seguimiento PAD 2020'!L110</f>
        <v>661</v>
      </c>
      <c r="M5" s="212">
        <f>'Seguimiento PAD 2020'!M110</f>
        <v>0.66100000000000003</v>
      </c>
      <c r="N5" s="212">
        <f>'Seguimiento PAD 2020'!N110</f>
        <v>0.66100000000000003</v>
      </c>
      <c r="O5" s="216">
        <f>'Seguimiento PAD 2020'!O110</f>
        <v>2070226345</v>
      </c>
      <c r="P5" s="265">
        <f>'Seguimiento PAD 2020'!P110</f>
        <v>2070226345</v>
      </c>
      <c r="Q5" s="265">
        <f>'Seguimiento PAD 2020'!Q110</f>
        <v>448962679</v>
      </c>
      <c r="R5" s="212">
        <f>'Seguimiento PAD 2020'!R110</f>
        <v>0.21686646973860244</v>
      </c>
      <c r="S5" s="265">
        <f>'Seguimiento PAD 2020'!S110</f>
        <v>1719946284</v>
      </c>
      <c r="T5" s="265">
        <f>'Seguimiento PAD 2020'!T110</f>
        <v>1719946284</v>
      </c>
      <c r="U5" s="212">
        <f>'Seguimiento PAD 2020'!U110</f>
        <v>1</v>
      </c>
      <c r="V5" s="141" t="str">
        <f>'Seguimiento PAD 2020'!V110</f>
        <v>Aportes Distritto 
SGP
Recursos Administrados</v>
      </c>
      <c r="W5" s="10">
        <f>'Seguimiento PAD 2020'!W110</f>
        <v>0</v>
      </c>
    </row>
    <row r="6" spans="1:23" ht="128.25">
      <c r="A6" s="10">
        <f>'Seguimiento PAD 2020'!A111</f>
        <v>669</v>
      </c>
      <c r="B6" s="10" t="str">
        <f>'Seguimiento PAD 2020'!B111</f>
        <v>SDS</v>
      </c>
      <c r="C6" s="10" t="str">
        <f>'Seguimiento PAD 2020'!C111</f>
        <v xml:space="preserve">Salud </v>
      </c>
      <c r="D6" s="10" t="str">
        <f>'Seguimiento PAD 2020'!D111</f>
        <v xml:space="preserve">Asistencia </v>
      </c>
      <c r="E6" s="10" t="str">
        <f>'Seguimiento PAD 2020'!E111</f>
        <v xml:space="preserve">Salud </v>
      </c>
      <c r="F6" s="10" t="str">
        <f>'Seguimiento PAD 2020'!F111</f>
        <v xml:space="preserve">7827. IMPLEMENTACIÓN BOGOTÁ NOS CUIDA, UN MODELO DE SALUD PARA UNA CIUDADANÍA PLENA. BOGOTÁ </v>
      </c>
      <c r="G6" s="139" t="str">
        <f>'Seguimiento PAD 2020'!G111</f>
        <v xml:space="preserve">Brindar  100% de orientación técnica  para el fortalecimiento de competencias en las EAPB e IPS priorizadas en la implementación del protocolo de atención integral con enfoque psicosocial para la población víctima del conflicto armado en el D.C., en el marco de la Ruta Integral de Atención en Salud de Agresiones Accidentes y Traumas -RIAS AAT- </v>
      </c>
      <c r="H6" s="212">
        <f>'Seguimiento PAD 2020'!H111</f>
        <v>0.15</v>
      </c>
      <c r="I6" s="258">
        <f>'Seguimiento PAD 2020'!I111</f>
        <v>0.08</v>
      </c>
      <c r="J6" s="212">
        <f>'Seguimiento PAD 2020'!J111</f>
        <v>0.53333333333333333</v>
      </c>
      <c r="K6" s="212">
        <f>'Seguimiento PAD 2020'!K111</f>
        <v>0.53333333333333333</v>
      </c>
      <c r="L6" s="258">
        <f>'Seguimiento PAD 2020'!L111</f>
        <v>0.15</v>
      </c>
      <c r="M6" s="212">
        <f>'Seguimiento PAD 2020'!M111</f>
        <v>1</v>
      </c>
      <c r="N6" s="212">
        <f>'Seguimiento PAD 2020'!N111</f>
        <v>1</v>
      </c>
      <c r="O6" s="216">
        <f>'Seguimiento PAD 2020'!O111</f>
        <v>0</v>
      </c>
      <c r="P6" s="265" t="str">
        <f>'Seguimiento PAD 2020'!P111</f>
        <v xml:space="preserve"> N/A </v>
      </c>
      <c r="Q6" s="265" t="str">
        <f>'Seguimiento PAD 2020'!Q111</f>
        <v xml:space="preserve"> N/A </v>
      </c>
      <c r="R6" s="212" t="str">
        <f>'Seguimiento PAD 2020'!R111</f>
        <v xml:space="preserve"> N/A </v>
      </c>
      <c r="S6" s="265" t="str">
        <f>'Seguimiento PAD 2020'!S111</f>
        <v>NA</v>
      </c>
      <c r="T6" s="265" t="str">
        <f>'Seguimiento PAD 2020'!T111</f>
        <v>NA</v>
      </c>
      <c r="U6" s="212" t="str">
        <f>'Seguimiento PAD 2020'!U111</f>
        <v>NA</v>
      </c>
      <c r="V6" s="141">
        <f>'Seguimiento PAD 2020'!V111</f>
        <v>0</v>
      </c>
      <c r="W6" s="10">
        <f>'Seguimiento PAD 2020'!W111</f>
        <v>0</v>
      </c>
    </row>
    <row r="7" spans="1:23" ht="64.5">
      <c r="A7" s="10">
        <f>'Seguimiento PAD 2020'!A112</f>
        <v>670</v>
      </c>
      <c r="B7" s="10" t="str">
        <f>'Seguimiento PAD 2020'!B112</f>
        <v>SDS</v>
      </c>
      <c r="C7" s="10" t="str">
        <f>'Seguimiento PAD 2020'!C112</f>
        <v>Transversal</v>
      </c>
      <c r="D7" s="10" t="str">
        <f>'Seguimiento PAD 2020'!D112</f>
        <v>Transversal</v>
      </c>
      <c r="E7" s="10" t="str">
        <f>'Seguimiento PAD 2020'!E112</f>
        <v>Participación</v>
      </c>
      <c r="F7" s="10" t="str">
        <f>'Seguimiento PAD 2020'!F112</f>
        <v>7750. CONSTRUCCIÓN DE CONFIANZA, PARTICIPACIÓN, DATOS ABIERTOS PARA EL BUEN VIVIR BOGOTÁ</v>
      </c>
      <c r="G7" s="139" t="str">
        <f>'Seguimiento PAD 2020'!G112</f>
        <v xml:space="preserve">Implementar el 100% de una estrategia de fortalecimiento de capacidades con enfoque diferencial, para la participación social en salud de las víctimas del conflicto armado </v>
      </c>
      <c r="H7" s="212">
        <f>'Seguimiento PAD 2020'!H112</f>
        <v>0.1</v>
      </c>
      <c r="I7" s="258">
        <f>'Seguimiento PAD 2020'!I112</f>
        <v>0.05</v>
      </c>
      <c r="J7" s="212">
        <f>'Seguimiento PAD 2020'!J112</f>
        <v>0.5</v>
      </c>
      <c r="K7" s="212">
        <f>'Seguimiento PAD 2020'!K112</f>
        <v>0.5</v>
      </c>
      <c r="L7" s="258">
        <f>'Seguimiento PAD 2020'!L112</f>
        <v>0.1</v>
      </c>
      <c r="M7" s="212">
        <f>'Seguimiento PAD 2020'!M112</f>
        <v>1</v>
      </c>
      <c r="N7" s="212">
        <f>'Seguimiento PAD 2020'!N112</f>
        <v>1</v>
      </c>
      <c r="O7" s="216">
        <f>'Seguimiento PAD 2020'!O112</f>
        <v>193823549</v>
      </c>
      <c r="P7" s="265">
        <f>'Seguimiento PAD 2020'!P112</f>
        <v>193823549</v>
      </c>
      <c r="Q7" s="265">
        <f>'Seguimiento PAD 2020'!Q112</f>
        <v>227374968</v>
      </c>
      <c r="R7" s="212">
        <f>'Seguimiento PAD 2020'!R112</f>
        <v>1.1731029029914213</v>
      </c>
      <c r="S7" s="265">
        <f>'Seguimiento PAD 2020'!S112</f>
        <v>237023568</v>
      </c>
      <c r="T7" s="265">
        <f>'Seguimiento PAD 2020'!T112</f>
        <v>237023568</v>
      </c>
      <c r="U7" s="212">
        <f>'Seguimiento PAD 2020'!U112</f>
        <v>1</v>
      </c>
      <c r="V7" s="141" t="str">
        <f>'Seguimiento PAD 2020'!V112</f>
        <v>Aportes Distrito</v>
      </c>
      <c r="W7" s="10">
        <f>'Seguimiento PAD 2020'!W112</f>
        <v>0</v>
      </c>
    </row>
    <row r="8" spans="1:23">
      <c r="K8" s="225">
        <f>AVERAGE(K4:K7)</f>
        <v>0.5395833333333333</v>
      </c>
      <c r="L8" s="225"/>
      <c r="M8" s="225"/>
      <c r="N8" s="225">
        <f>AVERAGE(N4:N7)</f>
        <v>0.91525000000000001</v>
      </c>
      <c r="O8" s="232">
        <f>SUM(O4:O7)</f>
        <v>149244639556</v>
      </c>
      <c r="P8" s="232">
        <f>SUM(P4:P7)</f>
        <v>72621113981</v>
      </c>
      <c r="Q8" s="232">
        <f>SUM(Q4:Q7)</f>
        <v>39214577257</v>
      </c>
      <c r="R8" s="227">
        <f>Q8/P8</f>
        <v>0.53998864940655944</v>
      </c>
      <c r="S8" s="232">
        <f>SUM(S4:S7)</f>
        <v>83761975550</v>
      </c>
      <c r="T8" s="232">
        <f>SUM(T4:T7)</f>
        <v>81801284209</v>
      </c>
      <c r="U8" s="227">
        <f>T8/S8</f>
        <v>0.97659210724047929</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FC5A0F1C-AF65-4C7D-A7DE-A531ED92E777}"/>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6"/>
  <sheetViews>
    <sheetView zoomScale="80" zoomScaleNormal="80" workbookViewId="0"/>
  </sheetViews>
  <sheetFormatPr defaultColWidth="11" defaultRowHeight="15.75"/>
  <cols>
    <col min="1" max="1" width="5.5" customWidth="1"/>
    <col min="2" max="2" width="10" customWidth="1"/>
    <col min="6" max="6" width="15.25" customWidth="1"/>
    <col min="7" max="7" width="23.25" customWidth="1"/>
    <col min="9" max="9" width="11.75" customWidth="1"/>
    <col min="10" max="10" width="13.25" customWidth="1"/>
    <col min="15" max="15" width="20.25" customWidth="1"/>
    <col min="16" max="16" width="19" customWidth="1"/>
    <col min="17" max="17" width="17.875" customWidth="1"/>
    <col min="18" max="18" width="13" customWidth="1"/>
    <col min="19" max="19" width="18.375" customWidth="1"/>
    <col min="20" max="20" width="17.875" customWidth="1"/>
    <col min="21" max="21" width="13" customWidth="1"/>
    <col min="23" max="23" width="19.7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5.7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166.5">
      <c r="A4" s="140">
        <f>'Seguimiento PAD 2020'!A113</f>
        <v>672</v>
      </c>
      <c r="B4" s="140" t="str">
        <f>'Seguimiento PAD 2020'!B113</f>
        <v>SDSCJ</v>
      </c>
      <c r="C4" s="140" t="str">
        <f>'Seguimiento PAD 2020'!C113</f>
        <v>Vida, Integridad, Libertad y Seguridad</v>
      </c>
      <c r="D4" s="140" t="str">
        <f>'Seguimiento PAD 2020'!D113</f>
        <v>Prevención, Protección y Garantías de No Repetición</v>
      </c>
      <c r="E4" s="140" t="str">
        <f>'Seguimiento PAD 2020'!E113</f>
        <v>Prevención temprana</v>
      </c>
      <c r="F4" s="140" t="str">
        <f>'Seguimiento PAD 2020'!F113</f>
        <v>7692 Una ciudadanía transformadora para la convivencia y la seguridad en Bogotá</v>
      </c>
      <c r="G4" s="140" t="str">
        <f>'Seguimiento PAD 2020'!G113</f>
        <v>Formar 400 jovenes en habilidades de mediacion, tolerancia, empatía, autocontrol y manejo de emociones.</v>
      </c>
      <c r="H4" s="49">
        <f>'Seguimiento PAD 2020'!H113</f>
        <v>50</v>
      </c>
      <c r="I4" s="257">
        <f>'Seguimiento PAD 2020'!I113</f>
        <v>0</v>
      </c>
      <c r="J4" s="212">
        <f>'Seguimiento PAD 2020'!J113</f>
        <v>0</v>
      </c>
      <c r="K4" s="212">
        <f>'Seguimiento PAD 2020'!K113</f>
        <v>0</v>
      </c>
      <c r="L4" s="261">
        <f>'Seguimiento PAD 2020'!L113</f>
        <v>50</v>
      </c>
      <c r="M4" s="212">
        <f>'Seguimiento PAD 2020'!M113</f>
        <v>1</v>
      </c>
      <c r="N4" s="212">
        <f>'Seguimiento PAD 2020'!N113</f>
        <v>1</v>
      </c>
      <c r="O4" s="216">
        <f>'Seguimiento PAD 2020'!O113</f>
        <v>17492150</v>
      </c>
      <c r="P4" s="265">
        <f>'Seguimiento PAD 2020'!P113</f>
        <v>17492150</v>
      </c>
      <c r="Q4" s="265">
        <f>'Seguimiento PAD 2020'!Q113</f>
        <v>0</v>
      </c>
      <c r="R4" s="212">
        <f>'Seguimiento PAD 2020'!R113</f>
        <v>0</v>
      </c>
      <c r="S4" s="265">
        <f>'Seguimiento PAD 2020'!S113</f>
        <v>17492150</v>
      </c>
      <c r="T4" s="265">
        <f>'Seguimiento PAD 2020'!T113</f>
        <v>17492150</v>
      </c>
      <c r="U4" s="212">
        <f>'Seguimiento PAD 2020'!U113</f>
        <v>1</v>
      </c>
      <c r="V4" s="141" t="str">
        <f>'Seguimiento PAD 2020'!V113</f>
        <v>Aportes del Distrito</v>
      </c>
      <c r="W4" s="139" t="str">
        <f>'Seguimiento PAD 2020'!W113</f>
        <v xml:space="preserve">A corte del 30 de septiembre del 2020, el proceso de jòvenes se enceuntra en fase de planeación, estructuración y contratación de las y los jóvenes en riesgo entre 18 y 28 años de edad que no estudian ni trabajan. Para el mes de diciembre del 2020 se realizará el reporte de el número de jóvenes víctimas del conflicto armado que han sido vinculados a la estrategia. </v>
      </c>
    </row>
    <row r="5" spans="1:23" ht="63.75">
      <c r="A5" s="140">
        <f>'Seguimiento PAD 2020'!A114</f>
        <v>674</v>
      </c>
      <c r="B5" s="140" t="str">
        <f>'Seguimiento PAD 2020'!B114</f>
        <v>SDSCJ</v>
      </c>
      <c r="C5" s="140" t="str">
        <f>'Seguimiento PAD 2020'!C114</f>
        <v>Reparación Integral</v>
      </c>
      <c r="D5" s="140" t="str">
        <f>'Seguimiento PAD 2020'!D114</f>
        <v>Reparación Integral</v>
      </c>
      <c r="E5" s="140" t="str">
        <f>'Seguimiento PAD 2020'!E114</f>
        <v xml:space="preserve">Restitución/empleo urbano y rural </v>
      </c>
      <c r="F5" s="140" t="str">
        <f>'Seguimiento PAD 2020'!F114</f>
        <v>7695 Generación de entornos de confianza para la prevención y control del delito en Bogotá</v>
      </c>
      <c r="G5" s="140" t="str">
        <f>'Seguimiento PAD 2020'!G114</f>
        <v>Contratar 10 personas victimas del comflicto armado para apoyar la implementación de los planes territoriales de seguridad</v>
      </c>
      <c r="H5" s="49">
        <f>'Seguimiento PAD 2020'!H114</f>
        <v>0</v>
      </c>
      <c r="I5" s="257">
        <f>'Seguimiento PAD 2020'!I114</f>
        <v>10</v>
      </c>
      <c r="J5" s="212">
        <f>'Seguimiento PAD 2020'!J114</f>
        <v>1</v>
      </c>
      <c r="K5" s="212">
        <f>'Seguimiento PAD 2020'!K114</f>
        <v>1</v>
      </c>
      <c r="L5" s="261">
        <f>'Seguimiento PAD 2020'!L114</f>
        <v>10</v>
      </c>
      <c r="M5" s="212">
        <f>'Seguimiento PAD 2020'!M114</f>
        <v>1</v>
      </c>
      <c r="N5" s="212">
        <f>'Seguimiento PAD 2020'!N114</f>
        <v>1</v>
      </c>
      <c r="O5" s="216">
        <f>'Seguimiento PAD 2020'!O114</f>
        <v>0</v>
      </c>
      <c r="P5" s="265">
        <f>'Seguimiento PAD 2020'!P114</f>
        <v>147540000</v>
      </c>
      <c r="Q5" s="265">
        <f>'Seguimiento PAD 2020'!Q114</f>
        <v>147540000</v>
      </c>
      <c r="R5" s="212">
        <f>'Seguimiento PAD 2020'!R114</f>
        <v>1</v>
      </c>
      <c r="S5" s="265">
        <f>'Seguimiento PAD 2020'!S114</f>
        <v>147540000</v>
      </c>
      <c r="T5" s="265">
        <f>'Seguimiento PAD 2020'!T114</f>
        <v>147540000</v>
      </c>
      <c r="U5" s="212">
        <f>'Seguimiento PAD 2020'!U114</f>
        <v>1</v>
      </c>
      <c r="V5" s="141" t="str">
        <f>'Seguimiento PAD 2020'!V114</f>
        <v>Aportes del Distrito</v>
      </c>
      <c r="W5" s="139" t="str">
        <f>'Seguimiento PAD 2020'!W114</f>
        <v>Se contrataron las personas con contratos vigentes y en ejecución</v>
      </c>
    </row>
    <row r="6" spans="1:23">
      <c r="K6" s="225">
        <f>AVERAGE(K4:K5)</f>
        <v>0.5</v>
      </c>
      <c r="L6" s="225"/>
      <c r="M6" s="225"/>
      <c r="N6" s="225">
        <f>AVERAGE(N4:N5)</f>
        <v>1</v>
      </c>
      <c r="O6" s="222">
        <f>SUM(O4:O5)</f>
        <v>17492150</v>
      </c>
      <c r="P6" s="222">
        <f>SUM(P4:P5)</f>
        <v>165032150</v>
      </c>
      <c r="Q6" s="222">
        <f>SUM(Q4:Q5)</f>
        <v>147540000</v>
      </c>
      <c r="R6" s="219">
        <f>Q6/P6</f>
        <v>0.894007622151199</v>
      </c>
      <c r="S6" s="222">
        <f>SUM(S4:S5)</f>
        <v>165032150</v>
      </c>
      <c r="T6" s="222">
        <f>SUM(T4:T5)</f>
        <v>165032150</v>
      </c>
      <c r="U6" s="219">
        <f>T6/S6</f>
        <v>1</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B74AE379-84F4-4919-A3DD-64B324B048E3}"/>
  </hyperlinks>
  <pageMargins left="0.7" right="0.7" top="0.75" bottom="0.75" header="0.3" footer="0.3"/>
  <pageSetup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14"/>
  <sheetViews>
    <sheetView workbookViewId="0"/>
  </sheetViews>
  <sheetFormatPr defaultColWidth="11" defaultRowHeight="15.75"/>
  <cols>
    <col min="1" max="1" width="6.5" customWidth="1"/>
    <col min="6" max="6" width="16.875" customWidth="1"/>
    <col min="7" max="7" width="29.625" customWidth="1"/>
    <col min="8" max="8" width="14.125" customWidth="1"/>
    <col min="9" max="9" width="16" customWidth="1"/>
    <col min="10" max="10" width="16.125" customWidth="1"/>
    <col min="11" max="14" width="13.25" customWidth="1"/>
    <col min="15" max="15" width="19.5" customWidth="1"/>
    <col min="16" max="16" width="19.25" customWidth="1"/>
    <col min="17" max="17" width="19.375" customWidth="1"/>
    <col min="18" max="21" width="17.375" customWidth="1"/>
    <col min="22" max="22" width="16.375" customWidth="1"/>
    <col min="23" max="23" width="31"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57.7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102">
      <c r="A4" s="140">
        <f>'Seguimiento PAD 2020'!A115</f>
        <v>675</v>
      </c>
      <c r="B4" s="140" t="str">
        <f>'Seguimiento PAD 2020'!B115</f>
        <v>SED</v>
      </c>
      <c r="C4" s="140" t="str">
        <f>'Seguimiento PAD 2020'!C115</f>
        <v xml:space="preserve">Educación </v>
      </c>
      <c r="D4" s="140" t="str">
        <f>'Seguimiento PAD 2020'!D115</f>
        <v xml:space="preserve">Asistencia </v>
      </c>
      <c r="E4" s="140" t="str">
        <f>'Seguimiento PAD 2020'!E115</f>
        <v xml:space="preserve">Educación </v>
      </c>
      <c r="F4" s="140" t="str">
        <f>'Seguimiento PAD 2020'!F115</f>
        <v>7624 - Servicio Educativo de Cobertura con Equidad en Bogotá D.C</v>
      </c>
      <c r="G4" s="140" t="str">
        <f>'Seguimiento PAD 2020'!G115</f>
        <v>Beneficiar  100% de los niños, niñas y jóvenes víctimas del conflicto armado matriculados en colegios oficiales con acciones para garantizar su acceso y permanencia en el sistema educativo Distrital, contribuyendo al logro de trayectorias educativas completas y al cierre de brechas en el marco de una educación inclusiva.</v>
      </c>
      <c r="H4" s="49">
        <f>'Seguimiento PAD 2020'!H115</f>
        <v>1</v>
      </c>
      <c r="I4" s="257">
        <f>'Seguimiento PAD 2020'!I115</f>
        <v>1</v>
      </c>
      <c r="J4" s="212">
        <f>'Seguimiento PAD 2020'!J115</f>
        <v>1</v>
      </c>
      <c r="K4" s="212">
        <f>'Seguimiento PAD 2020'!K115</f>
        <v>1</v>
      </c>
      <c r="L4" s="261">
        <f>'Seguimiento PAD 2020'!L115</f>
        <v>1</v>
      </c>
      <c r="M4" s="212">
        <f>'Seguimiento PAD 2020'!M115</f>
        <v>1</v>
      </c>
      <c r="N4" s="212">
        <f>'Seguimiento PAD 2020'!N115</f>
        <v>1</v>
      </c>
      <c r="O4" s="216">
        <f>'Seguimiento PAD 2020'!O115</f>
        <v>1311427085.3197601</v>
      </c>
      <c r="P4" s="265">
        <f>'Seguimiento PAD 2020'!P115</f>
        <v>1311427085.3197565</v>
      </c>
      <c r="Q4" s="265">
        <f>'Seguimiento PAD 2020'!Q115</f>
        <v>779471715</v>
      </c>
      <c r="R4" s="212">
        <f>'Seguimiento PAD 2020'!R115</f>
        <v>0.594369083668839</v>
      </c>
      <c r="S4" s="265">
        <f>'Seguimiento PAD 2020'!S115</f>
        <v>2508468917.5219998</v>
      </c>
      <c r="T4" s="265">
        <f>'Seguimiento PAD 2020'!T115</f>
        <v>2489842174.5979996</v>
      </c>
      <c r="U4" s="212">
        <f>'Seguimiento PAD 2020'!U115</f>
        <v>0.99257445735369099</v>
      </c>
      <c r="V4" s="141" t="str">
        <f>'Seguimiento PAD 2020'!V115</f>
        <v>Aportes distrito</v>
      </c>
      <c r="W4" s="142" t="str">
        <f>'Seguimiento PAD 2020'!W115</f>
        <v> </v>
      </c>
    </row>
    <row r="5" spans="1:23" ht="102">
      <c r="A5" s="140">
        <f>'Seguimiento PAD 2020'!A116</f>
        <v>676</v>
      </c>
      <c r="B5" s="140" t="str">
        <f>'Seguimiento PAD 2020'!B116</f>
        <v>SED</v>
      </c>
      <c r="C5" s="140" t="str">
        <f>'Seguimiento PAD 2020'!C116</f>
        <v xml:space="preserve">Educación </v>
      </c>
      <c r="D5" s="140" t="str">
        <f>'Seguimiento PAD 2020'!D116</f>
        <v xml:space="preserve">Asistencia </v>
      </c>
      <c r="E5" s="140" t="str">
        <f>'Seguimiento PAD 2020'!E116</f>
        <v xml:space="preserve">Educación </v>
      </c>
      <c r="F5" s="140" t="str">
        <f>'Seguimiento PAD 2020'!F116</f>
        <v>7736 - Fortalecimiento del Bienestar Estudiantil.</v>
      </c>
      <c r="G5" s="140" t="str">
        <f>'Seguimiento PAD 2020'!G116</f>
        <v xml:space="preserve">Beneficiar  100% de los estudiantes 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v>
      </c>
      <c r="H5" s="49">
        <f>'Seguimiento PAD 2020'!H116</f>
        <v>1</v>
      </c>
      <c r="I5" s="257">
        <f>'Seguimiento PAD 2020'!I116</f>
        <v>1</v>
      </c>
      <c r="J5" s="212">
        <f>'Seguimiento PAD 2020'!J116</f>
        <v>1</v>
      </c>
      <c r="K5" s="212">
        <f>'Seguimiento PAD 2020'!K116</f>
        <v>1</v>
      </c>
      <c r="L5" s="261">
        <f>'Seguimiento PAD 2020'!L116</f>
        <v>1</v>
      </c>
      <c r="M5" s="212">
        <f>'Seguimiento PAD 2020'!M116</f>
        <v>1</v>
      </c>
      <c r="N5" s="212">
        <f>'Seguimiento PAD 2020'!N116</f>
        <v>1</v>
      </c>
      <c r="O5" s="216">
        <f>'Seguimiento PAD 2020'!O116</f>
        <v>9219831541.9630165</v>
      </c>
      <c r="P5" s="265">
        <f>'Seguimiento PAD 2020'!P116</f>
        <v>9219831541.9630165</v>
      </c>
      <c r="Q5" s="265">
        <f>'Seguimiento PAD 2020'!Q116</f>
        <v>6770901985.8789196</v>
      </c>
      <c r="R5" s="212">
        <f>'Seguimiento PAD 2020'!R116</f>
        <v>0.73438456603701796</v>
      </c>
      <c r="S5" s="265">
        <f>'Seguimiento PAD 2020'!S116</f>
        <v>12156086215.550001</v>
      </c>
      <c r="T5" s="265">
        <f>'Seguimiento PAD 2020'!T116</f>
        <v>12156086215.550001</v>
      </c>
      <c r="U5" s="212">
        <f>'Seguimiento PAD 2020'!U116</f>
        <v>1</v>
      </c>
      <c r="V5" s="141" t="str">
        <f>'Seguimiento PAD 2020'!V116</f>
        <v>Aportes distrito</v>
      </c>
      <c r="W5" s="142" t="str">
        <f>'Seguimiento PAD 2020'!W116</f>
        <v>Para el mes de septiembre de 2020, se realizo la entrega de 684.080 bonos alimentarios y 22.758 canastas alimentarias, servicios prestados como medida de atención a la modalidad transitoria de "aprende en casa".</v>
      </c>
    </row>
    <row r="6" spans="1:23" ht="76.5">
      <c r="A6" s="140">
        <f>'Seguimiento PAD 2020'!A117</f>
        <v>677</v>
      </c>
      <c r="B6" s="140" t="str">
        <f>'Seguimiento PAD 2020'!B117</f>
        <v>SED</v>
      </c>
      <c r="C6" s="140" t="str">
        <f>'Seguimiento PAD 2020'!C117</f>
        <v xml:space="preserve">Educación </v>
      </c>
      <c r="D6" s="140" t="str">
        <f>'Seguimiento PAD 2020'!D117</f>
        <v xml:space="preserve">Asistencia </v>
      </c>
      <c r="E6" s="140" t="str">
        <f>'Seguimiento PAD 2020'!E117</f>
        <v xml:space="preserve">Educación </v>
      </c>
      <c r="F6" s="140" t="str">
        <f>'Seguimiento PAD 2020'!F117</f>
        <v>7736 - Fortalecimiento del Bienestar Estudiantil.</v>
      </c>
      <c r="G6" s="140" t="str">
        <f>'Seguimiento PAD 2020'!G117</f>
        <v>Beneficiar  100% de los estudiantes víctima del conflicto armado que lo requiera con alguna modalidad de transporte (ruta escolar, subsidio u otros medios alternativos), cuando cumplan con las condiciones para la prestación del servicio.</v>
      </c>
      <c r="H6" s="49">
        <f>'Seguimiento PAD 2020'!H117</f>
        <v>1</v>
      </c>
      <c r="I6" s="257">
        <f>'Seguimiento PAD 2020'!I117</f>
        <v>0</v>
      </c>
      <c r="J6" s="212">
        <f>'Seguimiento PAD 2020'!J117</f>
        <v>0</v>
      </c>
      <c r="K6" s="212">
        <f>'Seguimiento PAD 2020'!K117</f>
        <v>0</v>
      </c>
      <c r="L6" s="261">
        <f>'Seguimiento PAD 2020'!L117</f>
        <v>1</v>
      </c>
      <c r="M6" s="212">
        <f>'Seguimiento PAD 2020'!M117</f>
        <v>1</v>
      </c>
      <c r="N6" s="212">
        <f>'Seguimiento PAD 2020'!N117</f>
        <v>1</v>
      </c>
      <c r="O6" s="216">
        <f>'Seguimiento PAD 2020'!O117</f>
        <v>7964917814.9874105</v>
      </c>
      <c r="P6" s="265">
        <f>'Seguimiento PAD 2020'!P117</f>
        <v>7964917814.9874105</v>
      </c>
      <c r="Q6" s="265">
        <f>'Seguimiento PAD 2020'!Q117</f>
        <v>228587215.73953399</v>
      </c>
      <c r="R6" s="212">
        <f>'Seguimiento PAD 2020'!R117</f>
        <v>2.8699256043722945E-2</v>
      </c>
      <c r="S6" s="265">
        <f>'Seguimiento PAD 2020'!S117</f>
        <v>3865522138.3899999</v>
      </c>
      <c r="T6" s="265">
        <f>'Seguimiento PAD 2020'!T117</f>
        <v>3865522138.3899999</v>
      </c>
      <c r="U6" s="212">
        <f>'Seguimiento PAD 2020'!U117</f>
        <v>1</v>
      </c>
      <c r="V6" s="141" t="str">
        <f>'Seguimiento PAD 2020'!V117</f>
        <v>Aportes distrito</v>
      </c>
      <c r="W6" s="142" t="str">
        <f>'Seguimiento PAD 2020'!W117</f>
        <v>A raíz de la pandemia, la SED continúa ejecutando la estrategia "Aprende en casa" lo que significó una reducción en la operación .</v>
      </c>
    </row>
    <row r="7" spans="1:23" ht="114.75">
      <c r="A7" s="140">
        <f>'Seguimiento PAD 2020'!A118</f>
        <v>678</v>
      </c>
      <c r="B7" s="140" t="str">
        <f>'Seguimiento PAD 2020'!B118</f>
        <v>SED</v>
      </c>
      <c r="C7" s="140" t="str">
        <f>'Seguimiento PAD 2020'!C118</f>
        <v xml:space="preserve">Educación </v>
      </c>
      <c r="D7" s="140" t="str">
        <f>'Seguimiento PAD 2020'!D118</f>
        <v xml:space="preserve">Asistencia </v>
      </c>
      <c r="E7" s="140" t="str">
        <f>'Seguimiento PAD 2020'!E118</f>
        <v xml:space="preserve">Educación </v>
      </c>
      <c r="F7" s="140" t="str">
        <f>'Seguimiento PAD 2020'!F118</f>
        <v xml:space="preserve">7690 - Fortalecimiento de la política de educación inclusiva para poblaciones y grupos  de especial protección constitucional de Bogotá D.C.				</v>
      </c>
      <c r="G7" s="140" t="str">
        <f>'Seguimiento PAD 2020'!G118</f>
        <v>Beneficiar 100% de los estudiantes 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v>
      </c>
      <c r="H7" s="49">
        <f>'Seguimiento PAD 2020'!H118</f>
        <v>1</v>
      </c>
      <c r="I7" s="257">
        <f>'Seguimiento PAD 2020'!I118</f>
        <v>1</v>
      </c>
      <c r="J7" s="212">
        <f>'Seguimiento PAD 2020'!J118</f>
        <v>1</v>
      </c>
      <c r="K7" s="212">
        <f>'Seguimiento PAD 2020'!K118</f>
        <v>1</v>
      </c>
      <c r="L7" s="261">
        <f>'Seguimiento PAD 2020'!L118</f>
        <v>1</v>
      </c>
      <c r="M7" s="212">
        <f>'Seguimiento PAD 2020'!M118</f>
        <v>1</v>
      </c>
      <c r="N7" s="212">
        <f>'Seguimiento PAD 2020'!N118</f>
        <v>1</v>
      </c>
      <c r="O7" s="216">
        <f>'Seguimiento PAD 2020'!O118</f>
        <v>692821435.64296317</v>
      </c>
      <c r="P7" s="265">
        <f>'Seguimiento PAD 2020'!P118</f>
        <v>692821435.64296317</v>
      </c>
      <c r="Q7" s="265">
        <f>'Seguimiento PAD 2020'!Q118</f>
        <v>443127675.00590199</v>
      </c>
      <c r="R7" s="212">
        <f>'Seguimiento PAD 2020'!R118</f>
        <v>0.63959867897947409</v>
      </c>
      <c r="S7" s="265">
        <f>'Seguimiento PAD 2020'!S118</f>
        <v>694725227.63999999</v>
      </c>
      <c r="T7" s="265">
        <f>'Seguimiento PAD 2020'!T118</f>
        <v>249637381.80000001</v>
      </c>
      <c r="U7" s="212">
        <f>'Seguimiento PAD 2020'!U118</f>
        <v>0.35933254165538914</v>
      </c>
      <c r="V7" s="141" t="str">
        <f>'Seguimiento PAD 2020'!V118</f>
        <v>Aportes distrito</v>
      </c>
      <c r="W7" s="142" t="str">
        <f>'Seguimiento PAD 2020'!W118</f>
        <v> </v>
      </c>
    </row>
    <row r="8" spans="1:23" ht="89.25">
      <c r="A8" s="140">
        <f>'Seguimiento PAD 2020'!A119</f>
        <v>679</v>
      </c>
      <c r="B8" s="140" t="str">
        <f>'Seguimiento PAD 2020'!B119</f>
        <v>SED</v>
      </c>
      <c r="C8" s="140" t="str">
        <f>'Seguimiento PAD 2020'!C119</f>
        <v xml:space="preserve">Educación </v>
      </c>
      <c r="D8" s="140" t="str">
        <f>'Seguimiento PAD 2020'!D119</f>
        <v xml:space="preserve">Asistencia </v>
      </c>
      <c r="E8" s="140" t="str">
        <f>'Seguimiento PAD 2020'!E119</f>
        <v xml:space="preserve">Educación </v>
      </c>
      <c r="F8" s="140" t="str">
        <f>'Seguimiento PAD 2020'!F119</f>
        <v>7784 - Fortalecimiento de la educación inicial con pertinencia y calidad en Bogotá D.C.</v>
      </c>
      <c r="G8" s="140" t="str">
        <f>'Seguimiento PAD 2020'!G119</f>
        <v>Garantizar en 358 Colegios oficiales urbanos y rúales educación de calidad y pertinencia para los niños y niñas víctimas del conflicto armado en el; 10% con grado prejardín, 90% con grado jardín y 100% con grado transición.</v>
      </c>
      <c r="H8" s="49">
        <f>'Seguimiento PAD 2020'!H119</f>
        <v>20</v>
      </c>
      <c r="I8" s="257">
        <f>'Seguimiento PAD 2020'!I119</f>
        <v>0</v>
      </c>
      <c r="J8" s="212">
        <f>'Seguimiento PAD 2020'!J119</f>
        <v>0</v>
      </c>
      <c r="K8" s="212">
        <f>'Seguimiento PAD 2020'!K119</f>
        <v>0</v>
      </c>
      <c r="L8" s="261">
        <f>'Seguimiento PAD 2020'!L119</f>
        <v>302</v>
      </c>
      <c r="M8" s="212">
        <f>'Seguimiento PAD 2020'!M119</f>
        <v>15.1</v>
      </c>
      <c r="N8" s="212">
        <f>'Seguimiento PAD 2020'!N119</f>
        <v>1</v>
      </c>
      <c r="O8" s="216">
        <f>'Seguimiento PAD 2020'!O119</f>
        <v>1380416953.0669999</v>
      </c>
      <c r="P8" s="265">
        <f>'Seguimiento PAD 2020'!P119</f>
        <v>1380416953.0669999</v>
      </c>
      <c r="Q8" s="265">
        <f>'Seguimiento PAD 2020'!Q119</f>
        <v>1160338992.9393799</v>
      </c>
      <c r="R8" s="212">
        <f>'Seguimiento PAD 2020'!R119</f>
        <v>0.84057138704457923</v>
      </c>
      <c r="S8" s="265">
        <f>'Seguimiento PAD 2020'!S119</f>
        <v>1388965062.5839999</v>
      </c>
      <c r="T8" s="265">
        <f>'Seguimiento PAD 2020'!T119</f>
        <v>1380238858.3279998</v>
      </c>
      <c r="U8" s="212">
        <f>'Seguimiento PAD 2020'!U119</f>
        <v>0.99371747750100636</v>
      </c>
      <c r="V8" s="141" t="str">
        <f>'Seguimiento PAD 2020'!V119</f>
        <v>Aportes distrito</v>
      </c>
      <c r="W8" s="142" t="str">
        <f>'Seguimiento PAD 2020'!W119</f>
        <v xml:space="preserve">El proyecto está diseñado para atender los colegios con prejardín, jardin y tarnsición a través de convenios con cajas de compensación. SE has gastado recursos en los equipos de trabajo y en el estudio de docuemntyos para hacer los convencios, que se esperaba firmar en priemra semana de octubre. </v>
      </c>
    </row>
    <row r="9" spans="1:23" ht="102">
      <c r="A9" s="140">
        <f>'Seguimiento PAD 2020'!A120</f>
        <v>680</v>
      </c>
      <c r="B9" s="140" t="str">
        <f>'Seguimiento PAD 2020'!B120</f>
        <v>SED</v>
      </c>
      <c r="C9" s="140" t="str">
        <f>'Seguimiento PAD 2020'!C120</f>
        <v xml:space="preserve">Educación </v>
      </c>
      <c r="D9" s="140" t="str">
        <f>'Seguimiento PAD 2020'!D120</f>
        <v xml:space="preserve">Asistencia </v>
      </c>
      <c r="E9" s="140" t="str">
        <f>'Seguimiento PAD 2020'!E120</f>
        <v xml:space="preserve">Educación </v>
      </c>
      <c r="F9" s="140" t="str">
        <f>'Seguimiento PAD 2020'!F120</f>
        <v xml:space="preserve">7758 - Fortalecimiento a la formación integral de calidad en Jornada Única y Jornada Completa, para niñas, niños y adolescentes en colegios distritales de Bogotá D.C. </v>
      </c>
      <c r="G9" s="140" t="str">
        <f>'Seguimiento PAD 2020'!G120</f>
        <v>Garantizar que el 50% de los niños, niñas y adolescentes víctimas del conflicto matriculados en colegios oficiales focalizados, con Jornada Única o la Jornada Completa</v>
      </c>
      <c r="H9" s="49">
        <f>'Seguimiento PAD 2020'!H120</f>
        <v>0.3</v>
      </c>
      <c r="I9" s="257">
        <f>'Seguimiento PAD 2020'!I120</f>
        <v>0.3</v>
      </c>
      <c r="J9" s="212">
        <f>'Seguimiento PAD 2020'!J120</f>
        <v>1</v>
      </c>
      <c r="K9" s="212">
        <f>'Seguimiento PAD 2020'!K120</f>
        <v>1</v>
      </c>
      <c r="L9" s="261">
        <f>'Seguimiento PAD 2020'!L120</f>
        <v>0.41</v>
      </c>
      <c r="M9" s="212">
        <f>'Seguimiento PAD 2020'!M120</f>
        <v>1.3666666666666667</v>
      </c>
      <c r="N9" s="212">
        <f>'Seguimiento PAD 2020'!N120</f>
        <v>1</v>
      </c>
      <c r="O9" s="216">
        <f>'Seguimiento PAD 2020'!O120</f>
        <v>1658457671.1334</v>
      </c>
      <c r="P9" s="265">
        <f>'Seguimiento PAD 2020'!P120</f>
        <v>1658457671.1334002</v>
      </c>
      <c r="Q9" s="265">
        <f>'Seguimiento PAD 2020'!Q120</f>
        <v>246995043</v>
      </c>
      <c r="R9" s="212">
        <f>'Seguimiento PAD 2020'!R120</f>
        <v>0.14893056802058871</v>
      </c>
      <c r="S9" s="265">
        <f>'Seguimiento PAD 2020'!S120</f>
        <v>1698562891.2199998</v>
      </c>
      <c r="T9" s="265">
        <f>'Seguimiento PAD 2020'!T120</f>
        <v>1691308665.3399999</v>
      </c>
      <c r="U9" s="212">
        <f>'Seguimiento PAD 2020'!U120</f>
        <v>0.99572919794874981</v>
      </c>
      <c r="V9" s="141" t="str">
        <f>'Seguimiento PAD 2020'!V120</f>
        <v>Aportes distrito</v>
      </c>
      <c r="W9" s="142" t="str">
        <f>'Seguimiento PAD 2020'!W120</f>
        <v xml:space="preserve">En el marco de la estrategia "Aprende en Casa", se brinda atención a un total de 9.355 estudiantes población víctima desde el Proyecto de Jornada Única y Completa, que equivale al 38% del total de la población víctima con corte julio 31 de 2020, que está calculada según concepto del MEN (para el cálculo de estudiantes matriculados en jornada única) en 24.341 estudiantes víctimas. </v>
      </c>
    </row>
    <row r="10" spans="1:23" ht="127.5">
      <c r="A10" s="140">
        <f>'Seguimiento PAD 2020'!A121</f>
        <v>681</v>
      </c>
      <c r="B10" s="140" t="str">
        <f>'Seguimiento PAD 2020'!B121</f>
        <v>SED</v>
      </c>
      <c r="C10" s="140" t="str">
        <f>'Seguimiento PAD 2020'!C121</f>
        <v xml:space="preserve">Educación </v>
      </c>
      <c r="D10" s="140" t="str">
        <f>'Seguimiento PAD 2020'!D121</f>
        <v xml:space="preserve">Asistencia </v>
      </c>
      <c r="E10" s="140" t="str">
        <f>'Seguimiento PAD 2020'!E121</f>
        <v xml:space="preserve">Educación </v>
      </c>
      <c r="F10" s="140" t="str">
        <f>'Seguimiento PAD 2020'!F121</f>
        <v>7689 - Fortalecimiento de las competencias de los jóvenes de media del distrito para afrontar los retos del siglo XXI en Bogotá D.C.</v>
      </c>
      <c r="G10" s="140" t="str">
        <f>'Seguimiento PAD 2020'!G121</f>
        <v>Beneficiar al 100% de estudiantes jóvenes de media víctimas del conflicto armado matriculados en colegios oficiales focalizados en alguna de las estrategia de la Dirección como son Orientación socio ocupacional, inmersión a la educación superior, programas de formación técnica SENA fortaleciendo sus capacidades y competencias permitiéndoles continuar sus trayectorias educativas en la posmedia y facilitando su vinculación en el mercado laboral</v>
      </c>
      <c r="H10" s="49">
        <f>'Seguimiento PAD 2020'!H121</f>
        <v>0.92</v>
      </c>
      <c r="I10" s="257">
        <f>'Seguimiento PAD 2020'!I121</f>
        <v>0.92</v>
      </c>
      <c r="J10" s="212">
        <f>'Seguimiento PAD 2020'!J121</f>
        <v>1</v>
      </c>
      <c r="K10" s="212">
        <f>'Seguimiento PAD 2020'!K121</f>
        <v>1</v>
      </c>
      <c r="L10" s="261">
        <f>'Seguimiento PAD 2020'!L121</f>
        <v>0.92</v>
      </c>
      <c r="M10" s="212">
        <f>'Seguimiento PAD 2020'!M121</f>
        <v>1</v>
      </c>
      <c r="N10" s="212">
        <f>'Seguimiento PAD 2020'!N121</f>
        <v>1</v>
      </c>
      <c r="O10" s="216">
        <f>'Seguimiento PAD 2020'!O121</f>
        <v>935131335.27469397</v>
      </c>
      <c r="P10" s="265">
        <f>'Seguimiento PAD 2020'!P121</f>
        <v>935131335.27469432</v>
      </c>
      <c r="Q10" s="265">
        <f>'Seguimiento PAD 2020'!Q121</f>
        <v>762183429.21982396</v>
      </c>
      <c r="R10" s="212">
        <f>'Seguimiento PAD 2020'!R121</f>
        <v>0.81505495588588417</v>
      </c>
      <c r="S10" s="265">
        <f>'Seguimiento PAD 2020'!S121</f>
        <v>959825759.07599998</v>
      </c>
      <c r="T10" s="265">
        <f>'Seguimiento PAD 2020'!T121</f>
        <v>956116137.16799998</v>
      </c>
      <c r="U10" s="212">
        <f>'Seguimiento PAD 2020'!U121</f>
        <v>0.99613510903106917</v>
      </c>
      <c r="V10" s="141" t="str">
        <f>'Seguimiento PAD 2020'!V121</f>
        <v>Aportes distrito</v>
      </c>
      <c r="W10" s="142" t="str">
        <f>'Seguimiento PAD 2020'!W121</f>
        <v> </v>
      </c>
    </row>
    <row r="11" spans="1:23" ht="114.75">
      <c r="A11" s="140">
        <f>'Seguimiento PAD 2020'!A122</f>
        <v>682</v>
      </c>
      <c r="B11" s="140" t="str">
        <f>'Seguimiento PAD 2020'!B122</f>
        <v>SED</v>
      </c>
      <c r="C11" s="140" t="str">
        <f>'Seguimiento PAD 2020'!C122</f>
        <v xml:space="preserve">Educación </v>
      </c>
      <c r="D11" s="140" t="str">
        <f>'Seguimiento PAD 2020'!D122</f>
        <v xml:space="preserve">Asistencia </v>
      </c>
      <c r="E11" s="140" t="str">
        <f>'Seguimiento PAD 2020'!E122</f>
        <v xml:space="preserve">Educación </v>
      </c>
      <c r="F11" s="140" t="str">
        <f>'Seguimiento PAD 2020'!F122</f>
        <v>7807 - Generación de un modelo inclusivo, eficiente y flexible que brinde alternativas de acceso, permanencia y pertinencia a programas de educación superior o educación postmedia en Bogotá D.C.</v>
      </c>
      <c r="G11" s="140" t="str">
        <f>'Seguimiento PAD 2020'!G122</f>
        <v>Beneficiar  100 personas víctimas del conflicto armado con educación superior a través del Fondo de Reparación.</v>
      </c>
      <c r="H11" s="49">
        <f>'Seguimiento PAD 2020'!H122</f>
        <v>25</v>
      </c>
      <c r="I11" s="257">
        <f>'Seguimiento PAD 2020'!I122</f>
        <v>27</v>
      </c>
      <c r="J11" s="212">
        <f>'Seguimiento PAD 2020'!J122</f>
        <v>1.08</v>
      </c>
      <c r="K11" s="212">
        <f>'Seguimiento PAD 2020'!K122</f>
        <v>1</v>
      </c>
      <c r="L11" s="261">
        <f>'Seguimiento PAD 2020'!L122</f>
        <v>28</v>
      </c>
      <c r="M11" s="212">
        <f>'Seguimiento PAD 2020'!M122</f>
        <v>1.1200000000000001</v>
      </c>
      <c r="N11" s="212">
        <f>'Seguimiento PAD 2020'!N122</f>
        <v>1</v>
      </c>
      <c r="O11" s="216">
        <f>'Seguimiento PAD 2020'!O122</f>
        <v>2000000000</v>
      </c>
      <c r="P11" s="265">
        <f>'Seguimiento PAD 2020'!P122</f>
        <v>2000000000</v>
      </c>
      <c r="Q11" s="265">
        <f>'Seguimiento PAD 2020'!Q122</f>
        <v>0</v>
      </c>
      <c r="R11" s="212">
        <f>'Seguimiento PAD 2020'!R122</f>
        <v>0</v>
      </c>
      <c r="S11" s="265">
        <f>'Seguimiento PAD 2020'!S122</f>
        <v>0</v>
      </c>
      <c r="T11" s="265">
        <f>'Seguimiento PAD 2020'!T122</f>
        <v>0</v>
      </c>
      <c r="U11" s="212" t="e">
        <f>'Seguimiento PAD 2020'!U122</f>
        <v>#DIV/0!</v>
      </c>
      <c r="V11" s="141" t="str">
        <f>'Seguimiento PAD 2020'!V122</f>
        <v>Aportes distrito</v>
      </c>
      <c r="W11" s="142" t="str">
        <f>'Seguimiento PAD 2020'!W122</f>
        <v>Los recursos asignados por 2.000 millones en el primer y segundo semestre son los mismos por año, se asignan 2.000 millones a ese Fondo. No hay ejecución presupuestal, porque aún no se han girado los recursos al ICETEX, entidad que maneja los recursos para pago de matrículas a las víctimas del conflicto; pero ya está en trámite, a este momento, ya deben estar girados.</v>
      </c>
    </row>
    <row r="12" spans="1:23" ht="114.75">
      <c r="A12" s="140">
        <f>'Seguimiento PAD 2020'!A123</f>
        <v>683</v>
      </c>
      <c r="B12" s="140" t="str">
        <f>'Seguimiento PAD 2020'!B123</f>
        <v>SED</v>
      </c>
      <c r="C12" s="140" t="str">
        <f>'Seguimiento PAD 2020'!C123</f>
        <v>Verdad y Paz</v>
      </c>
      <c r="D12" s="140" t="str">
        <f>'Seguimiento PAD 2020'!D123</f>
        <v>Memoria, Paz y Reconciliación</v>
      </c>
      <c r="E12" s="140" t="str">
        <f>'Seguimiento PAD 2020'!E123</f>
        <v>Reconciliación</v>
      </c>
      <c r="F12" s="140" t="str">
        <f>'Seguimiento PAD 2020'!F123</f>
        <v>7643 - Implementación  del Programa integral de educación socioemocional, ciudadana y construcción de escuelas como territorios de paz en  Bogotá D.C.</v>
      </c>
      <c r="G12" s="140" t="str">
        <f>'Seguimiento PAD 2020'!G123</f>
        <v>Beneficiar  100% de los niños, niñas y jóvenes 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v>
      </c>
      <c r="H12" s="49">
        <f>'Seguimiento PAD 2020'!H123</f>
        <v>1</v>
      </c>
      <c r="I12" s="257">
        <f>'Seguimiento PAD 2020'!I123</f>
        <v>1</v>
      </c>
      <c r="J12" s="212">
        <f>'Seguimiento PAD 2020'!J123</f>
        <v>1</v>
      </c>
      <c r="K12" s="212">
        <f>'Seguimiento PAD 2020'!K123</f>
        <v>1</v>
      </c>
      <c r="L12" s="261">
        <f>'Seguimiento PAD 2020'!L123</f>
        <v>1</v>
      </c>
      <c r="M12" s="212">
        <f>'Seguimiento PAD 2020'!M123</f>
        <v>1</v>
      </c>
      <c r="N12" s="212">
        <f>'Seguimiento PAD 2020'!N123</f>
        <v>1</v>
      </c>
      <c r="O12" s="216">
        <f>'Seguimiento PAD 2020'!O123</f>
        <v>100030025.773131</v>
      </c>
      <c r="P12" s="265">
        <f>'Seguimiento PAD 2020'!P123</f>
        <v>100030025.77313071</v>
      </c>
      <c r="Q12" s="265">
        <f>'Seguimiento PAD 2020'!Q123</f>
        <v>78041527.640365303</v>
      </c>
      <c r="R12" s="212">
        <f>'Seguimiento PAD 2020'!R123</f>
        <v>0.78018102102027254</v>
      </c>
      <c r="S12" s="265">
        <f>'Seguimiento PAD 2020'!S123</f>
        <v>100966893</v>
      </c>
      <c r="T12" s="265">
        <f>'Seguimiento PAD 2020'!T123</f>
        <v>100364997.24599999</v>
      </c>
      <c r="U12" s="212">
        <f>'Seguimiento PAD 2020'!U123</f>
        <v>0.99403868202619639</v>
      </c>
      <c r="V12" s="141" t="str">
        <f>'Seguimiento PAD 2020'!V123</f>
        <v>Aportes distrito</v>
      </c>
      <c r="W12" s="142" t="str">
        <f>'Seguimiento PAD 2020'!W123</f>
        <v> </v>
      </c>
    </row>
    <row r="13" spans="1:23">
      <c r="A13" s="146"/>
      <c r="B13" s="146"/>
      <c r="C13" s="146"/>
      <c r="D13" s="146"/>
      <c r="E13" s="146"/>
      <c r="F13" s="146"/>
      <c r="G13" s="146"/>
      <c r="K13" s="225">
        <f>AVERAGE(K4:K12)</f>
        <v>0.77777777777777779</v>
      </c>
      <c r="L13" s="225"/>
      <c r="M13" s="225"/>
      <c r="N13" s="225">
        <f>AVERAGE(N4:N12)</f>
        <v>1</v>
      </c>
      <c r="O13" s="222">
        <f>SUM(O4:O12)</f>
        <v>25263033863.161377</v>
      </c>
      <c r="P13" s="222">
        <f>SUM(P4:P12)</f>
        <v>25263033863.161373</v>
      </c>
      <c r="Q13" s="222">
        <f>SUM(Q4:Q12)</f>
        <v>10469647584.423925</v>
      </c>
      <c r="R13" s="227">
        <f>Q13/P13</f>
        <v>0.41442558487366771</v>
      </c>
      <c r="S13" s="222">
        <f>SUM(S4:S12)</f>
        <v>23373123104.982002</v>
      </c>
      <c r="T13" s="222">
        <f>SUM(T4:T12)</f>
        <v>22889116568.419998</v>
      </c>
      <c r="U13" s="227">
        <f>T13/S13</f>
        <v>0.97929217527379397</v>
      </c>
    </row>
    <row r="14" spans="1:23">
      <c r="A14" s="146"/>
      <c r="B14" s="146"/>
      <c r="C14" s="146"/>
      <c r="D14" s="146"/>
      <c r="E14" s="146"/>
      <c r="F14" s="146"/>
      <c r="G14" s="146"/>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B1B94E6E-D9D4-4DDC-B44D-8CBD6B39AD19}"/>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W6"/>
  <sheetViews>
    <sheetView workbookViewId="0"/>
  </sheetViews>
  <sheetFormatPr defaultColWidth="11" defaultRowHeight="15.75"/>
  <cols>
    <col min="1" max="1" width="4.75" customWidth="1"/>
    <col min="2" max="2" width="9.75" customWidth="1"/>
    <col min="6" max="6" width="16.125" customWidth="1"/>
    <col min="7" max="7" width="23.75" customWidth="1"/>
    <col min="15" max="15" width="17.75" customWidth="1"/>
    <col min="16" max="16" width="16" customWidth="1"/>
    <col min="17" max="17" width="15.75" customWidth="1"/>
    <col min="19" max="19" width="16.625" customWidth="1"/>
    <col min="20" max="20" width="17.375" customWidth="1"/>
    <col min="22" max="22" width="22.625" customWidth="1"/>
    <col min="23" max="23" width="21.12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7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8" t="s">
        <v>52</v>
      </c>
    </row>
    <row r="3" spans="1:23" ht="68.25" customHeight="1">
      <c r="A3" s="31" t="s">
        <v>53</v>
      </c>
      <c r="B3" s="7" t="s">
        <v>54</v>
      </c>
      <c r="C3" s="41" t="s">
        <v>55</v>
      </c>
      <c r="D3" s="41" t="s">
        <v>56</v>
      </c>
      <c r="E3" s="7" t="s">
        <v>57</v>
      </c>
      <c r="F3" s="7" t="s">
        <v>58</v>
      </c>
      <c r="G3" s="367"/>
      <c r="H3" s="363"/>
      <c r="I3" s="363"/>
      <c r="J3" s="363"/>
      <c r="K3" s="363"/>
      <c r="L3" s="363"/>
      <c r="M3" s="363"/>
      <c r="N3" s="363"/>
      <c r="O3" s="363"/>
      <c r="P3" s="363"/>
      <c r="Q3" s="363"/>
      <c r="R3" s="363"/>
      <c r="S3" s="363"/>
      <c r="T3" s="363"/>
      <c r="U3" s="363"/>
      <c r="V3" s="363"/>
      <c r="W3" s="369"/>
    </row>
    <row r="4" spans="1:23" ht="26.25">
      <c r="A4" s="139">
        <f>'Seguimiento PAD 2020'!A124</f>
        <v>684</v>
      </c>
      <c r="B4" s="139" t="str">
        <f>'Seguimiento PAD 2020'!B124</f>
        <v>UDFJC</v>
      </c>
      <c r="C4" s="139" t="str">
        <f>'Seguimiento PAD 2020'!C124</f>
        <v xml:space="preserve">Educación </v>
      </c>
      <c r="D4" s="139" t="str">
        <f>'Seguimiento PAD 2020'!D124</f>
        <v xml:space="preserve">Asistencia </v>
      </c>
      <c r="E4" s="139" t="str">
        <f>'Seguimiento PAD 2020'!E124</f>
        <v xml:space="preserve">Educación </v>
      </c>
      <c r="F4" s="139" t="str">
        <f>'Seguimiento PAD 2020'!F124</f>
        <v>Presupuesto de gastos de funcionamiento</v>
      </c>
      <c r="G4" s="139" t="str">
        <f>'Seguimiento PAD 2020'!G124</f>
        <v>Beneficiar 730 personas víctima del conflicto con educación superior</v>
      </c>
      <c r="H4" s="49">
        <f>'Seguimiento PAD 2020'!H124</f>
        <v>730</v>
      </c>
      <c r="I4" s="257">
        <f>'Seguimiento PAD 2020'!I124</f>
        <v>730</v>
      </c>
      <c r="J4" s="212">
        <f>'Seguimiento PAD 2020'!J124</f>
        <v>1</v>
      </c>
      <c r="K4" s="212">
        <f>'Seguimiento PAD 2020'!K124</f>
        <v>1</v>
      </c>
      <c r="L4" s="261">
        <f>'Seguimiento PAD 2020'!L124</f>
        <v>995</v>
      </c>
      <c r="M4" s="246">
        <f>'Seguimiento PAD 2020'!M124</f>
        <v>1.3630136986301369</v>
      </c>
      <c r="N4" s="212">
        <f>'Seguimiento PAD 2020'!N124</f>
        <v>1</v>
      </c>
      <c r="O4" s="216">
        <f>'Seguimiento PAD 2020'!O124</f>
        <v>3195202920</v>
      </c>
      <c r="P4" s="265">
        <f>'Seguimiento PAD 2020'!P124</f>
        <v>3195202920</v>
      </c>
      <c r="Q4" s="265">
        <f>'Seguimiento PAD 2020'!Q124</f>
        <v>3195202920</v>
      </c>
      <c r="R4" s="212">
        <f>'Seguimiento PAD 2020'!R124</f>
        <v>1</v>
      </c>
      <c r="S4" s="265">
        <f>'Seguimiento PAD 2020'!S124</f>
        <v>4367069925</v>
      </c>
      <c r="T4" s="265">
        <f>'Seguimiento PAD 2020'!T124</f>
        <v>3833850687.1575003</v>
      </c>
      <c r="U4" s="212">
        <f>'Seguimiento PAD 2020'!U124</f>
        <v>0.87790000000000001</v>
      </c>
      <c r="V4" s="10" t="str">
        <f>'Seguimiento PAD 2020'!V124</f>
        <v>Transferencias de la nación</v>
      </c>
      <c r="W4" s="10">
        <f>'Seguimiento PAD 2020'!W124</f>
        <v>0</v>
      </c>
    </row>
    <row r="5" spans="1:23" ht="51.75">
      <c r="A5" s="139">
        <f>'Seguimiento PAD 2020'!A125</f>
        <v>685</v>
      </c>
      <c r="B5" s="139" t="str">
        <f>'Seguimiento PAD 2020'!B125</f>
        <v>UDFJC</v>
      </c>
      <c r="C5" s="139" t="str">
        <f>'Seguimiento PAD 2020'!C125</f>
        <v xml:space="preserve">Educación </v>
      </c>
      <c r="D5" s="139" t="str">
        <f>'Seguimiento PAD 2020'!D125</f>
        <v xml:space="preserve">Asistencia </v>
      </c>
      <c r="E5" s="139" t="str">
        <f>'Seguimiento PAD 2020'!E125</f>
        <v xml:space="preserve">Educación </v>
      </c>
      <c r="F5" s="139" t="str">
        <f>'Seguimiento PAD 2020'!F125</f>
        <v>7566 Fortalecimiento a la Promoción para la Excelencia Académica.</v>
      </c>
      <c r="G5" s="139" t="str">
        <f>'Seguimiento PAD 2020'!G125</f>
        <v>Atender 730 personas víctima del conflicto a través del programa de apoyo para la permanencia y el desarrollo integral.</v>
      </c>
      <c r="H5" s="49">
        <f>'Seguimiento PAD 2020'!H125</f>
        <v>730</v>
      </c>
      <c r="I5" s="257">
        <f>'Seguimiento PAD 2020'!I125</f>
        <v>730</v>
      </c>
      <c r="J5" s="212">
        <f>'Seguimiento PAD 2020'!J125</f>
        <v>1</v>
      </c>
      <c r="K5" s="212">
        <f>'Seguimiento PAD 2020'!K125</f>
        <v>1</v>
      </c>
      <c r="L5" s="261">
        <f>'Seguimiento PAD 2020'!L125</f>
        <v>730</v>
      </c>
      <c r="M5" s="246">
        <f>'Seguimiento PAD 2020'!M125</f>
        <v>1</v>
      </c>
      <c r="N5" s="212">
        <f>'Seguimiento PAD 2020'!N125</f>
        <v>1</v>
      </c>
      <c r="O5" s="216">
        <f>'Seguimiento PAD 2020'!O125</f>
        <v>22000000</v>
      </c>
      <c r="P5" s="265">
        <f>'Seguimiento PAD 2020'!P125</f>
        <v>22000000</v>
      </c>
      <c r="Q5" s="265">
        <f>'Seguimiento PAD 2020'!Q125</f>
        <v>6999016</v>
      </c>
      <c r="R5" s="212">
        <f>'Seguimiento PAD 2020'!R125</f>
        <v>0.31813709090909092</v>
      </c>
      <c r="S5" s="265">
        <f>'Seguimiento PAD 2020'!S125</f>
        <v>15174000</v>
      </c>
      <c r="T5" s="265">
        <f>'Seguimiento PAD 2020'!T125</f>
        <v>9725275.8379999995</v>
      </c>
      <c r="U5" s="212">
        <f>'Seguimiento PAD 2020'!U125</f>
        <v>0.64091708435481742</v>
      </c>
      <c r="V5" s="10" t="str">
        <f>'Seguimiento PAD 2020'!V125</f>
        <v>Transferencias de la Nación - Mesa de Dialogo y Estampilla Pro-UNAL y demás universidades Vigencias Anteriores</v>
      </c>
      <c r="W5" s="10">
        <f>'Seguimiento PAD 2020'!W125</f>
        <v>0</v>
      </c>
    </row>
    <row r="6" spans="1:23">
      <c r="A6" s="143"/>
      <c r="B6" s="143"/>
      <c r="C6" s="143"/>
      <c r="D6" s="143"/>
      <c r="E6" s="143"/>
      <c r="F6" s="143"/>
      <c r="G6" s="143"/>
      <c r="K6" s="213">
        <f>AVERAGE(K4:K5)</f>
        <v>1</v>
      </c>
      <c r="L6" s="213"/>
      <c r="M6" s="213"/>
      <c r="N6" s="213">
        <f>AVERAGE(N4:N5)</f>
        <v>1</v>
      </c>
      <c r="O6" s="222">
        <f>SUM(O4:O5)</f>
        <v>3217202920</v>
      </c>
      <c r="P6" s="222">
        <f>SUM(P4:P5)</f>
        <v>3217202920</v>
      </c>
      <c r="Q6" s="222">
        <f>SUM(Q4:Q5)</f>
        <v>3202201936</v>
      </c>
      <c r="R6" s="227">
        <f>Q6/P6</f>
        <v>0.99533725898769232</v>
      </c>
      <c r="S6" s="222">
        <f>SUM(S4:S5)</f>
        <v>4382243925</v>
      </c>
      <c r="T6" s="222">
        <f>SUM(T4:T5)</f>
        <v>3843575962.9955001</v>
      </c>
      <c r="U6" s="227">
        <f>T6/S6</f>
        <v>0.87707942067499134</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3FBCC247-D46F-4098-B84B-9DD23805D81C}"/>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21"/>
  <sheetViews>
    <sheetView workbookViewId="0"/>
  </sheetViews>
  <sheetFormatPr defaultColWidth="9" defaultRowHeight="15.75"/>
  <cols>
    <col min="2" max="2" width="17.75" customWidth="1"/>
    <col min="3" max="3" width="17.25" customWidth="1"/>
  </cols>
  <sheetData>
    <row r="1" spans="1:3">
      <c r="A1" s="326" t="s">
        <v>50</v>
      </c>
      <c r="B1" s="371" t="s">
        <v>369</v>
      </c>
      <c r="C1" s="371"/>
    </row>
    <row r="2" spans="1:3">
      <c r="A2" s="35" t="s">
        <v>370</v>
      </c>
      <c r="B2" s="35" t="s">
        <v>371</v>
      </c>
      <c r="C2" s="35" t="s">
        <v>372</v>
      </c>
    </row>
    <row r="3" spans="1:3">
      <c r="A3" t="s">
        <v>5</v>
      </c>
      <c r="B3" s="224" t="s">
        <v>373</v>
      </c>
      <c r="C3" s="5" t="s">
        <v>374</v>
      </c>
    </row>
    <row r="4" spans="1:3">
      <c r="A4" t="s">
        <v>6</v>
      </c>
      <c r="B4" s="5" t="s">
        <v>375</v>
      </c>
      <c r="C4" s="5" t="s">
        <v>376</v>
      </c>
    </row>
    <row r="5" spans="1:3">
      <c r="A5" t="s">
        <v>7</v>
      </c>
      <c r="B5" s="5" t="s">
        <v>375</v>
      </c>
      <c r="C5" s="5" t="s">
        <v>374</v>
      </c>
    </row>
    <row r="6" spans="1:3">
      <c r="A6" t="s">
        <v>8</v>
      </c>
      <c r="B6" s="5" t="s">
        <v>373</v>
      </c>
      <c r="C6" s="5" t="s">
        <v>374</v>
      </c>
    </row>
    <row r="7" spans="1:3">
      <c r="A7" t="s">
        <v>9</v>
      </c>
      <c r="B7" s="5" t="s">
        <v>373</v>
      </c>
      <c r="C7" s="5" t="s">
        <v>374</v>
      </c>
    </row>
    <row r="8" spans="1:3">
      <c r="A8" t="s">
        <v>10</v>
      </c>
      <c r="B8" s="5" t="s">
        <v>375</v>
      </c>
      <c r="C8" s="5" t="s">
        <v>374</v>
      </c>
    </row>
    <row r="9" spans="1:3">
      <c r="A9" t="s">
        <v>11</v>
      </c>
      <c r="B9" s="5" t="s">
        <v>375</v>
      </c>
      <c r="C9" s="5" t="s">
        <v>376</v>
      </c>
    </row>
    <row r="10" spans="1:3">
      <c r="A10" t="s">
        <v>12</v>
      </c>
      <c r="B10" s="5" t="s">
        <v>375</v>
      </c>
      <c r="C10" s="5" t="s">
        <v>376</v>
      </c>
    </row>
    <row r="11" spans="1:3">
      <c r="A11" t="s">
        <v>13</v>
      </c>
      <c r="B11" s="5" t="s">
        <v>375</v>
      </c>
      <c r="C11" s="5" t="s">
        <v>376</v>
      </c>
    </row>
    <row r="12" spans="1:3">
      <c r="A12" t="s">
        <v>14</v>
      </c>
      <c r="B12" s="5" t="s">
        <v>373</v>
      </c>
      <c r="C12" s="5" t="s">
        <v>376</v>
      </c>
    </row>
    <row r="13" spans="1:3">
      <c r="A13" t="s">
        <v>15</v>
      </c>
      <c r="B13" s="5" t="s">
        <v>373</v>
      </c>
      <c r="C13" s="5" t="s">
        <v>374</v>
      </c>
    </row>
    <row r="14" spans="1:3">
      <c r="A14" t="s">
        <v>16</v>
      </c>
      <c r="B14" s="5" t="s">
        <v>375</v>
      </c>
      <c r="C14" s="5" t="s">
        <v>376</v>
      </c>
    </row>
    <row r="15" spans="1:3">
      <c r="A15" t="s">
        <v>17</v>
      </c>
      <c r="B15" s="5" t="s">
        <v>306</v>
      </c>
      <c r="C15" s="5" t="s">
        <v>306</v>
      </c>
    </row>
    <row r="16" spans="1:3">
      <c r="A16" t="s">
        <v>18</v>
      </c>
      <c r="B16" s="5" t="s">
        <v>373</v>
      </c>
      <c r="C16" s="5" t="s">
        <v>374</v>
      </c>
    </row>
    <row r="17" spans="1:3">
      <c r="A17" t="s">
        <v>19</v>
      </c>
      <c r="B17" s="5" t="s">
        <v>373</v>
      </c>
      <c r="C17" s="5" t="s">
        <v>374</v>
      </c>
    </row>
    <row r="18" spans="1:3">
      <c r="A18" t="s">
        <v>20</v>
      </c>
      <c r="B18" s="5" t="s">
        <v>306</v>
      </c>
      <c r="C18" s="5" t="s">
        <v>306</v>
      </c>
    </row>
    <row r="19" spans="1:3">
      <c r="A19" t="s">
        <v>21</v>
      </c>
      <c r="B19" s="5" t="s">
        <v>373</v>
      </c>
      <c r="C19" s="5" t="s">
        <v>374</v>
      </c>
    </row>
    <row r="20" spans="1:3">
      <c r="A20" t="s">
        <v>22</v>
      </c>
      <c r="B20" s="5" t="s">
        <v>306</v>
      </c>
      <c r="C20" s="5" t="s">
        <v>306</v>
      </c>
    </row>
    <row r="21" spans="1:3">
      <c r="A21" t="s">
        <v>23</v>
      </c>
      <c r="B21" s="5" t="s">
        <v>375</v>
      </c>
      <c r="C21" s="5" t="s">
        <v>376</v>
      </c>
    </row>
  </sheetData>
  <autoFilter ref="A2:D21" xr:uid="{67287CC7-119D-4299-86DB-3FF2EEE0428D}"/>
  <mergeCells count="1">
    <mergeCell ref="B1:C1"/>
  </mergeCells>
  <hyperlinks>
    <hyperlink ref="A1" location="Indice!A1" display="Indice" xr:uid="{8EDAA043-EF55-4705-BE4E-DBC616D79C12}"/>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CEDEC-EC1F-4E17-A884-5FA5B4DDCC55}">
  <dimension ref="A1:J33"/>
  <sheetViews>
    <sheetView tabSelected="1" topLeftCell="A7" zoomScale="115" zoomScaleNormal="115" workbookViewId="0">
      <pane xSplit="1" topLeftCell="F1" activePane="topRight" state="frozen"/>
      <selection pane="topRight" activeCell="I15" sqref="I15"/>
    </sheetView>
  </sheetViews>
  <sheetFormatPr defaultColWidth="11" defaultRowHeight="15.75"/>
  <cols>
    <col min="1" max="1" width="28.625" customWidth="1"/>
    <col min="2" max="2" width="22.5" customWidth="1"/>
    <col min="3" max="3" width="25.375" customWidth="1"/>
    <col min="4" max="4" width="22.875" customWidth="1"/>
    <col min="5" max="5" width="22.125" customWidth="1"/>
    <col min="6" max="6" width="21.125" customWidth="1"/>
    <col min="7" max="7" width="19.625" customWidth="1"/>
    <col min="8" max="8" width="20.375" customWidth="1"/>
    <col min="9" max="9" width="21.75" customWidth="1"/>
    <col min="10" max="10" width="14.5" customWidth="1"/>
  </cols>
  <sheetData>
    <row r="1" spans="1:10" ht="48" customHeight="1">
      <c r="A1" s="151" t="s">
        <v>377</v>
      </c>
      <c r="B1" s="151" t="s">
        <v>378</v>
      </c>
      <c r="C1" s="151" t="s">
        <v>379</v>
      </c>
      <c r="D1" s="151" t="s">
        <v>380</v>
      </c>
      <c r="E1" s="151" t="s">
        <v>381</v>
      </c>
      <c r="F1" s="151" t="s">
        <v>382</v>
      </c>
      <c r="G1" s="151" t="s">
        <v>383</v>
      </c>
      <c r="H1" s="151" t="s">
        <v>384</v>
      </c>
      <c r="I1" s="151" t="s">
        <v>385</v>
      </c>
      <c r="J1" s="151" t="s">
        <v>386</v>
      </c>
    </row>
    <row r="2" spans="1:10" ht="34.5" customHeight="1">
      <c r="A2" s="235" t="s">
        <v>387</v>
      </c>
      <c r="B2" s="250" t="e">
        <f>ACDVPR!K26</f>
        <v>#DIV/0!</v>
      </c>
      <c r="C2" s="298">
        <f>ACDVPR!O26</f>
        <v>11724534891</v>
      </c>
      <c r="D2" s="298">
        <f>ACDVPR!P26</f>
        <v>16131000000</v>
      </c>
      <c r="E2" s="298">
        <f>ACDVPR!Q26</f>
        <v>9311983872</v>
      </c>
      <c r="F2" s="299">
        <f>ACDVPR!R26</f>
        <v>0.57727257281011712</v>
      </c>
      <c r="G2" s="299">
        <f>ACDVPR!N26</f>
        <v>1</v>
      </c>
      <c r="H2" s="308">
        <f>ACDVPR!S26</f>
        <v>16063933063</v>
      </c>
      <c r="I2" s="308">
        <f>ACDVPR!T26</f>
        <v>15944907893</v>
      </c>
      <c r="J2" s="299">
        <f>ACDVPR!U26</f>
        <v>0.99259053374206652</v>
      </c>
    </row>
    <row r="3" spans="1:10" s="333" customFormat="1">
      <c r="A3" s="327" t="s">
        <v>388</v>
      </c>
      <c r="B3" s="334">
        <f>CVP!K6</f>
        <v>0.5</v>
      </c>
      <c r="C3" s="329">
        <f>CVP!O6</f>
        <v>2632000000</v>
      </c>
      <c r="D3" s="329">
        <f>CVP!P6</f>
        <v>949000000</v>
      </c>
      <c r="E3" s="329">
        <f>CVP!Q6</f>
        <v>484330000</v>
      </c>
      <c r="F3" s="330">
        <f>CVP!R6</f>
        <v>0.51035827186512117</v>
      </c>
      <c r="G3" s="330">
        <f>CVP!N6</f>
        <v>1</v>
      </c>
      <c r="H3" s="332">
        <f>CVP!S6</f>
        <v>948900000</v>
      </c>
      <c r="I3" s="332">
        <f>CVP!T6</f>
        <v>668666706</v>
      </c>
      <c r="J3" s="331">
        <f>CVP!U6</f>
        <v>0.70467563073031936</v>
      </c>
    </row>
    <row r="4" spans="1:10" s="333" customFormat="1">
      <c r="A4" s="327" t="s">
        <v>389</v>
      </c>
      <c r="B4" s="334">
        <f>IDARTES!K7</f>
        <v>0.93333333333333324</v>
      </c>
      <c r="C4" s="329">
        <f>IDARTES!O7</f>
        <v>300000000</v>
      </c>
      <c r="D4" s="329">
        <f>IDARTES!P7</f>
        <v>300000000</v>
      </c>
      <c r="E4" s="329">
        <f>IDARTES!Q7</f>
        <v>167079955.34999999</v>
      </c>
      <c r="F4" s="330">
        <f>IDARTES!R7</f>
        <v>0.55693318449999996</v>
      </c>
      <c r="G4" s="330">
        <f>IDARTES!N7</f>
        <v>1</v>
      </c>
      <c r="H4" s="332">
        <f>IDARTES!S7</f>
        <v>300000000</v>
      </c>
      <c r="I4" s="332">
        <f>IDARTES!T7</f>
        <v>231740973.66832918</v>
      </c>
      <c r="J4" s="331">
        <f>IDARTES!U7</f>
        <v>0.77246991222776396</v>
      </c>
    </row>
    <row r="5" spans="1:10" ht="24">
      <c r="A5" s="235" t="s">
        <v>390</v>
      </c>
      <c r="B5" s="250">
        <f>IDIPRON!K10</f>
        <v>0.97971014492753616</v>
      </c>
      <c r="C5" s="298">
        <f>IDIPRON!O10</f>
        <v>2580000000</v>
      </c>
      <c r="D5" s="298">
        <f>IDIPRON!P10</f>
        <v>2580000000</v>
      </c>
      <c r="E5" s="298">
        <f>IDIPRON!Q10</f>
        <v>16127654</v>
      </c>
      <c r="F5" s="299">
        <f>IDIPRON!R10</f>
        <v>6.2510286821705428E-3</v>
      </c>
      <c r="G5" s="299">
        <f>IDIPRON!N10</f>
        <v>1</v>
      </c>
      <c r="H5" s="300">
        <f>IDIPRON!S10</f>
        <v>2580000000</v>
      </c>
      <c r="I5" s="300">
        <f>IDIPRON!T10</f>
        <v>2574825920</v>
      </c>
      <c r="J5" s="299">
        <f>IDIPRON!U10</f>
        <v>0.9979945426356589</v>
      </c>
    </row>
    <row r="6" spans="1:10" ht="24">
      <c r="A6" s="234" t="s">
        <v>391</v>
      </c>
      <c r="B6" s="250">
        <f>IDPAC!K9</f>
        <v>0.6</v>
      </c>
      <c r="C6" s="236">
        <f>IDPAC!O9</f>
        <v>153820000</v>
      </c>
      <c r="D6" s="236">
        <f>IDPAC!P9</f>
        <v>163308000</v>
      </c>
      <c r="E6" s="236">
        <f>IDPAC!Q9</f>
        <v>148688000</v>
      </c>
      <c r="F6" s="197">
        <f>IDPAC!R9</f>
        <v>0.91047591054939137</v>
      </c>
      <c r="G6" s="197">
        <f>IDPAC!N9</f>
        <v>1</v>
      </c>
      <c r="H6" s="198">
        <f>IDPAC!S9</f>
        <v>174300000</v>
      </c>
      <c r="I6" s="198">
        <f>IDPAC!T9</f>
        <v>174300000</v>
      </c>
      <c r="J6" s="197">
        <f>IDPAC!U9</f>
        <v>1</v>
      </c>
    </row>
    <row r="7" spans="1:10">
      <c r="A7" s="234" t="s">
        <v>392</v>
      </c>
      <c r="B7" s="250">
        <f>IDRD!K5</f>
        <v>0.91498881431767343</v>
      </c>
      <c r="C7" s="236">
        <f>IDRD!O5</f>
        <v>323660000</v>
      </c>
      <c r="D7" s="236">
        <f>IDRD!P5</f>
        <v>323660000</v>
      </c>
      <c r="E7" s="236">
        <f>IDRD!Q5</f>
        <v>98425183</v>
      </c>
      <c r="F7" s="197">
        <f>IDRD!R5</f>
        <v>0.30410054687017241</v>
      </c>
      <c r="G7" s="197">
        <f>IDRD!N5</f>
        <v>1</v>
      </c>
      <c r="H7" s="198">
        <f>IDRD!S5</f>
        <v>192746145</v>
      </c>
      <c r="I7" s="198">
        <f>IDRD!T5</f>
        <v>190998195</v>
      </c>
      <c r="J7" s="197">
        <f>IDRD!U5</f>
        <v>0.99093133613645035</v>
      </c>
    </row>
    <row r="8" spans="1:10">
      <c r="A8" s="234" t="s">
        <v>393</v>
      </c>
      <c r="B8" s="251">
        <f>IPES!K7</f>
        <v>2.4999999999999998E-2</v>
      </c>
      <c r="C8" s="236">
        <f>IPES!O7</f>
        <v>323625000</v>
      </c>
      <c r="D8" s="236">
        <f>IPES!P7</f>
        <v>323625000</v>
      </c>
      <c r="E8" s="236">
        <f>IPES!Q7</f>
        <v>3150000</v>
      </c>
      <c r="F8" s="197">
        <f>IPES!R7</f>
        <v>9.7334878331402086E-3</v>
      </c>
      <c r="G8" s="197">
        <f>IPES!N7</f>
        <v>0.92248062015503873</v>
      </c>
      <c r="H8" s="198">
        <f>IPES!S7</f>
        <v>323625000</v>
      </c>
      <c r="I8" s="198">
        <f>IPES!T7</f>
        <v>286330000</v>
      </c>
      <c r="J8" s="197">
        <f>IPES!U7</f>
        <v>0.88475859405175739</v>
      </c>
    </row>
    <row r="9" spans="1:10">
      <c r="A9" s="234" t="s">
        <v>394</v>
      </c>
      <c r="B9" s="250">
        <f>OFB!K6</f>
        <v>0.5</v>
      </c>
      <c r="C9" s="236">
        <f>OFB!O6</f>
        <v>241182245.02073601</v>
      </c>
      <c r="D9" s="236">
        <f>OFB!P6</f>
        <v>145871939</v>
      </c>
      <c r="E9" s="236">
        <f>OFB!Q6</f>
        <v>133975395</v>
      </c>
      <c r="F9" s="197">
        <f>OFB!R6</f>
        <v>0.91844528782194357</v>
      </c>
      <c r="G9" s="197">
        <f>OFB!N6</f>
        <v>1</v>
      </c>
      <c r="H9" s="198">
        <f>OFB!S6</f>
        <v>302498556</v>
      </c>
      <c r="I9" s="198">
        <f>OFB!T6</f>
        <v>302389056</v>
      </c>
      <c r="J9" s="299">
        <f>OFB!U6</f>
        <v>0.99963801480096981</v>
      </c>
    </row>
    <row r="10" spans="1:10">
      <c r="A10" s="235" t="s">
        <v>395</v>
      </c>
      <c r="B10" s="250">
        <f>SCRD!K6</f>
        <v>0.53333333333333333</v>
      </c>
      <c r="C10" s="236">
        <f>SCRD!O6</f>
        <v>756394778</v>
      </c>
      <c r="D10" s="236">
        <f>SCRD!P6</f>
        <v>756543045</v>
      </c>
      <c r="E10" s="236">
        <f>SCRD!Q6</f>
        <v>618218080</v>
      </c>
      <c r="F10" s="197">
        <f>SCRD!R6</f>
        <v>0.81716180471925426</v>
      </c>
      <c r="G10" s="197">
        <f>SCRD!N6</f>
        <v>1</v>
      </c>
      <c r="H10" s="198">
        <f>SCRD!S6</f>
        <v>756543045</v>
      </c>
      <c r="I10" s="198">
        <f>SCRD!T6</f>
        <v>704651039</v>
      </c>
      <c r="J10" s="197">
        <f>SCRD!U6</f>
        <v>0.93140905022793519</v>
      </c>
    </row>
    <row r="11" spans="1:10" s="341" customFormat="1">
      <c r="A11" s="335" t="s">
        <v>396</v>
      </c>
      <c r="B11" s="336">
        <f>SDDE!K11</f>
        <v>0.35942857142857143</v>
      </c>
      <c r="C11" s="337">
        <f>SDDE!O11</f>
        <v>247050000</v>
      </c>
      <c r="D11" s="337">
        <f>SDDE!P11</f>
        <v>146050000</v>
      </c>
      <c r="E11" s="337">
        <f>SDDE!Q11</f>
        <v>171029999</v>
      </c>
      <c r="F11" s="338">
        <f>SDDE!R11</f>
        <v>1.1710373091407051</v>
      </c>
      <c r="G11" s="339">
        <f>SDDE!N11</f>
        <v>0.76342857142857135</v>
      </c>
      <c r="H11" s="340">
        <f>SDDE!S11</f>
        <v>217439999</v>
      </c>
      <c r="I11" s="340">
        <f>SDDE!T11</f>
        <v>217439999</v>
      </c>
      <c r="J11" s="338">
        <f>SDDE!U11</f>
        <v>1</v>
      </c>
    </row>
    <row r="12" spans="1:10">
      <c r="A12" s="234" t="s">
        <v>397</v>
      </c>
      <c r="B12" s="250">
        <f>SDG!K11</f>
        <v>0.8571428571428571</v>
      </c>
      <c r="C12" s="236">
        <f>SDG!O11</f>
        <v>187025761.5</v>
      </c>
      <c r="D12" s="236">
        <f>SDG!P11</f>
        <v>200539194.68178517</v>
      </c>
      <c r="E12" s="236">
        <f>SDG!Q11</f>
        <v>123380944.3661117</v>
      </c>
      <c r="F12" s="197">
        <f>SDG!R11</f>
        <v>0.61524603488057339</v>
      </c>
      <c r="G12" s="197">
        <f>SDG!N11</f>
        <v>1</v>
      </c>
      <c r="H12" s="198">
        <f>SDG!S11</f>
        <v>267748262.04000002</v>
      </c>
      <c r="I12" s="198">
        <f>SDG!T11</f>
        <v>267748261</v>
      </c>
      <c r="J12" s="197">
        <f>SDG!U11</f>
        <v>0.9999999961157543</v>
      </c>
    </row>
    <row r="13" spans="1:10">
      <c r="A13" s="234" t="s">
        <v>398</v>
      </c>
      <c r="B13" s="251">
        <f>SDHT!K5</f>
        <v>0.39705968631920413</v>
      </c>
      <c r="C13" s="236">
        <f>SDHT!O5</f>
        <v>1762959132.1372681</v>
      </c>
      <c r="D13" s="236">
        <f>SDHT!P5</f>
        <v>1762959132.1372681</v>
      </c>
      <c r="E13" s="236">
        <f>SDHT!Q5</f>
        <v>0</v>
      </c>
      <c r="F13" s="197">
        <f>SDHT!R5</f>
        <v>0</v>
      </c>
      <c r="G13" s="197">
        <f>SDHT!N5</f>
        <v>1</v>
      </c>
      <c r="H13" s="198">
        <f>SDHT!S5</f>
        <v>1762959132.1400001</v>
      </c>
      <c r="I13" s="198">
        <f>SDHT!T5</f>
        <v>1471849547</v>
      </c>
      <c r="J13" s="303">
        <f>SDHT!U5</f>
        <v>0.83487445634282431</v>
      </c>
    </row>
    <row r="14" spans="1:10" s="333" customFormat="1">
      <c r="A14" s="327" t="s">
        <v>399</v>
      </c>
      <c r="B14" s="334">
        <f>SDIS!K33</f>
        <v>0.6958397690432172</v>
      </c>
      <c r="C14" s="329">
        <f>SDIS!O33</f>
        <v>29464477456.869331</v>
      </c>
      <c r="D14" s="329">
        <f>SDIS!P33</f>
        <v>29464477456.869331</v>
      </c>
      <c r="E14" s="329">
        <f>SDIS!Q33</f>
        <v>16946223363.970989</v>
      </c>
      <c r="F14" s="330">
        <f>SDIS!R33</f>
        <v>0.57514080773287757</v>
      </c>
      <c r="G14" s="330">
        <f>SDIS!N33</f>
        <v>0.89673376623376633</v>
      </c>
      <c r="H14" s="332">
        <f>SDIS!S33</f>
        <v>29607096347.68</v>
      </c>
      <c r="I14" s="332">
        <f>SDIS!T33</f>
        <v>21863333501.220001</v>
      </c>
      <c r="J14" s="331">
        <f>SDIS!U33</f>
        <v>0.73844909492224498</v>
      </c>
    </row>
    <row r="15" spans="1:10" s="333" customFormat="1">
      <c r="A15" s="327" t="s">
        <v>400</v>
      </c>
      <c r="B15" s="328">
        <f>SMUJER!K13</f>
        <v>0.18888888888888888</v>
      </c>
      <c r="C15" s="329">
        <f>SMUJER!O13</f>
        <v>876414158.5</v>
      </c>
      <c r="D15" s="329">
        <f>SMUJER!P13</f>
        <v>0</v>
      </c>
      <c r="E15" s="329">
        <f>SMUJER!Q13</f>
        <v>0</v>
      </c>
      <c r="F15" s="330" t="e">
        <f>SMUJER!R13</f>
        <v>#DIV/0!</v>
      </c>
      <c r="G15" s="330">
        <f>SMUJER!N13</f>
        <v>0.875</v>
      </c>
      <c r="H15" s="332">
        <f>SMUJER!S13</f>
        <v>856477036</v>
      </c>
      <c r="I15" s="332">
        <f>SMUJER!T13</f>
        <v>856477036</v>
      </c>
      <c r="J15" s="331">
        <f>SMUJER!U13</f>
        <v>1</v>
      </c>
    </row>
    <row r="16" spans="1:10">
      <c r="A16" s="234" t="s">
        <v>401</v>
      </c>
      <c r="B16" s="251">
        <f>SDP!K7</f>
        <v>0.45</v>
      </c>
      <c r="C16" s="236" t="str">
        <f>SDP!O7</f>
        <v>N/A</v>
      </c>
      <c r="D16" s="236" t="str">
        <f>SDP!P7</f>
        <v>N/A</v>
      </c>
      <c r="E16" s="236" t="str">
        <f>SDP!Q7</f>
        <v>N/A</v>
      </c>
      <c r="F16" s="197" t="str">
        <f>SDP!R7</f>
        <v>N/A</v>
      </c>
      <c r="G16" s="197">
        <f>SDP!N7</f>
        <v>1</v>
      </c>
      <c r="H16" s="197" t="str">
        <f>SDP!S7</f>
        <v>N/A</v>
      </c>
      <c r="I16" s="197" t="str">
        <f>SDP!T7</f>
        <v>N/A</v>
      </c>
      <c r="J16" s="197" t="str">
        <f>SDP!U7</f>
        <v>N/A</v>
      </c>
    </row>
    <row r="17" spans="1:10">
      <c r="A17" s="234" t="s">
        <v>402</v>
      </c>
      <c r="B17" s="250">
        <f>SDS!K8</f>
        <v>0.5395833333333333</v>
      </c>
      <c r="C17" s="236">
        <f>SDS!O8</f>
        <v>149244639556</v>
      </c>
      <c r="D17" s="236">
        <f>SDS!P8</f>
        <v>72621113981</v>
      </c>
      <c r="E17" s="236">
        <f>SDS!Q8</f>
        <v>39214577257</v>
      </c>
      <c r="F17" s="197">
        <f>SDS!R8</f>
        <v>0.53998864940655944</v>
      </c>
      <c r="G17" s="197">
        <f>SDS!N8</f>
        <v>0.91525000000000001</v>
      </c>
      <c r="H17" s="198">
        <f>SDS!S8</f>
        <v>83761975550</v>
      </c>
      <c r="I17" s="198">
        <f>SDS!T8</f>
        <v>81801284209</v>
      </c>
      <c r="J17" s="197">
        <f>SDS!U8</f>
        <v>0.97659210724047929</v>
      </c>
    </row>
    <row r="18" spans="1:10" ht="24">
      <c r="A18" s="235" t="s">
        <v>403</v>
      </c>
      <c r="B18" s="250">
        <f>SDSCJ!K6</f>
        <v>0.5</v>
      </c>
      <c r="C18" s="298">
        <f>SDSCJ!O6</f>
        <v>17492150</v>
      </c>
      <c r="D18" s="298">
        <f>SDSCJ!P6</f>
        <v>165032150</v>
      </c>
      <c r="E18" s="298">
        <f>SDSCJ!Q6</f>
        <v>147540000</v>
      </c>
      <c r="F18" s="299">
        <f>SDSCJ!R6</f>
        <v>0.894007622151199</v>
      </c>
      <c r="G18" s="299">
        <f>SDSCJ!N6</f>
        <v>1</v>
      </c>
      <c r="H18" s="300">
        <f>SDSCJ!S6</f>
        <v>165032150</v>
      </c>
      <c r="I18" s="300">
        <f>SDSCJ!T6</f>
        <v>165032150</v>
      </c>
      <c r="J18" s="299">
        <f>SDSCJ!U6</f>
        <v>1</v>
      </c>
    </row>
    <row r="19" spans="1:10">
      <c r="A19" s="234" t="s">
        <v>404</v>
      </c>
      <c r="B19" s="250">
        <f>SED!K13</f>
        <v>0.77777777777777779</v>
      </c>
      <c r="C19" s="236">
        <f>SED!O13</f>
        <v>25263033863.161377</v>
      </c>
      <c r="D19" s="236">
        <f>SED!P13</f>
        <v>25263033863.161373</v>
      </c>
      <c r="E19" s="236">
        <f>SED!Q13</f>
        <v>10469647584.423925</v>
      </c>
      <c r="F19" s="197">
        <f>SED!R13</f>
        <v>0.41442558487366771</v>
      </c>
      <c r="G19" s="197">
        <f>SED!N13</f>
        <v>1</v>
      </c>
      <c r="H19" s="198">
        <f>SED!S13</f>
        <v>23373123104.982002</v>
      </c>
      <c r="I19" s="198">
        <f>SED!T13</f>
        <v>22889116568.419998</v>
      </c>
      <c r="J19" s="350">
        <f>SED!U13</f>
        <v>0.97929217527379397</v>
      </c>
    </row>
    <row r="20" spans="1:10" ht="24">
      <c r="A20" s="235" t="s">
        <v>405</v>
      </c>
      <c r="B20" s="250">
        <f>UDFJC!K6</f>
        <v>1</v>
      </c>
      <c r="C20" s="298">
        <f>UDFJC!O6</f>
        <v>3217202920</v>
      </c>
      <c r="D20" s="298">
        <f>UDFJC!P6</f>
        <v>3217202920</v>
      </c>
      <c r="E20" s="298">
        <f>UDFJC!Q6</f>
        <v>3202201936</v>
      </c>
      <c r="F20" s="299">
        <f>UDFJC!R6</f>
        <v>0.99533725898769232</v>
      </c>
      <c r="G20" s="299">
        <f>UDFJC!N6</f>
        <v>1</v>
      </c>
      <c r="H20" s="300">
        <f>UDFJC!S6</f>
        <v>4382243925</v>
      </c>
      <c r="I20" s="300">
        <f>UDFJC!T6</f>
        <v>3843575962.9955001</v>
      </c>
      <c r="J20" s="299">
        <f>UDFJC!U6</f>
        <v>0.87707942067499134</v>
      </c>
    </row>
    <row r="21" spans="1:10" ht="16.5">
      <c r="A21" s="210" t="s">
        <v>406</v>
      </c>
      <c r="B21" s="248" t="e">
        <f>AVERAGE(B2:B20)</f>
        <v>#DIV/0!</v>
      </c>
      <c r="C21" s="241">
        <f>SUM(C2:C20)</f>
        <v>229315511912.18872</v>
      </c>
      <c r="D21" s="239">
        <f>SUM(D2:D20)</f>
        <v>154513416681.84976</v>
      </c>
      <c r="E21" s="239">
        <f>SUM(E2:E20)</f>
        <v>81256579224.111023</v>
      </c>
      <c r="F21" s="237">
        <f>E21/D21</f>
        <v>0.52588688392945226</v>
      </c>
      <c r="G21" s="248">
        <f>AVERAGE(G2:G20)</f>
        <v>0.96699436620091461</v>
      </c>
      <c r="H21" s="241">
        <f>SUM(H2:H20)</f>
        <v>166036641315.84198</v>
      </c>
      <c r="I21" s="241">
        <f>SUM(I2:I20)</f>
        <v>154454667017.30386</v>
      </c>
      <c r="J21" s="199">
        <f>I21/H21</f>
        <v>0.93024446768646452</v>
      </c>
    </row>
    <row r="22" spans="1:10" ht="16.5">
      <c r="A22" s="207" t="s">
        <v>407</v>
      </c>
      <c r="B22" s="249" t="e">
        <f>'Seguimiento PAD 2020'!K126</f>
        <v>#DIV/0!</v>
      </c>
      <c r="C22" s="240">
        <f>'Seguimiento PAD 2020'!O126</f>
        <v>229315511912.18869</v>
      </c>
      <c r="D22" s="240">
        <f>'Seguimiento PAD 2020'!P126</f>
        <v>154513416681.84973</v>
      </c>
      <c r="E22" s="240">
        <f>'Seguimiento PAD 2020'!Q126</f>
        <v>81256579224.111023</v>
      </c>
      <c r="F22" s="238">
        <f>'Seguimiento PAD 2020'!R126</f>
        <v>0.52588688392945238</v>
      </c>
      <c r="G22" s="344">
        <f>'Seguimiento PAD 2020'!N126</f>
        <v>0.94814396029669978</v>
      </c>
      <c r="H22" s="201">
        <f>'Seguimiento PAD 2020'!S126</f>
        <v>166036641315.84201</v>
      </c>
      <c r="I22" s="201">
        <f>'Seguimiento PAD 2020'!T126</f>
        <v>154454667017.30383</v>
      </c>
      <c r="J22" s="200">
        <f>'Seguimiento PAD 2020'!U126</f>
        <v>0.93024446768646418</v>
      </c>
    </row>
    <row r="23" spans="1:10" ht="16.5" thickBot="1">
      <c r="H23" s="202"/>
      <c r="I23" s="202"/>
    </row>
    <row r="24" spans="1:10" ht="48.75" thickBot="1">
      <c r="A24" s="151" t="s">
        <v>408</v>
      </c>
      <c r="B24" s="151" t="s">
        <v>409</v>
      </c>
      <c r="C24" s="151" t="s">
        <v>410</v>
      </c>
      <c r="D24" s="151" t="s">
        <v>411</v>
      </c>
      <c r="E24" s="151" t="s">
        <v>412</v>
      </c>
      <c r="F24" s="151" t="s">
        <v>413</v>
      </c>
      <c r="G24" s="151" t="s">
        <v>384</v>
      </c>
      <c r="H24" s="151" t="s">
        <v>385</v>
      </c>
      <c r="I24" s="151" t="s">
        <v>386</v>
      </c>
      <c r="J24" s="151" t="s">
        <v>414</v>
      </c>
    </row>
    <row r="25" spans="1:10">
      <c r="A25" s="208" t="s">
        <v>415</v>
      </c>
      <c r="B25" s="236">
        <v>2916098562.9258504</v>
      </c>
      <c r="C25" s="236">
        <v>2784877562.9258499</v>
      </c>
      <c r="D25" s="236">
        <v>583089097.10902774</v>
      </c>
      <c r="E25" s="12">
        <f t="shared" ref="E25:E31" si="0">D25/C25</f>
        <v>0.20937692373679159</v>
      </c>
      <c r="F25" s="12">
        <v>0.71</v>
      </c>
      <c r="G25" s="203">
        <f>GETPIVOTDATA("Suma de PRESUPUESTO DEFINITIVO 2020 
(Corte 1 de octubre al 31 de diciembre) (Pesos)",Componentes!$A$3,"Componente de la política pública","Atención ")</f>
        <v>4609675623.6799994</v>
      </c>
      <c r="H25" s="203">
        <f>GETPIVOTDATA("Suma de EJECUCIÓN PRESUPUESTAL 2020 
(Corte 1 de octubre al 31 de diciembre) (Pesos)",Componentes!$A$3,"Componente de la política pública","Atención ")</f>
        <v>3955586928.25</v>
      </c>
      <c r="I25" s="12">
        <f>H25/G25</f>
        <v>0.85810526622091754</v>
      </c>
      <c r="J25" s="12">
        <f>GETPIVOTDATA("Promedio de AJUSTE AL 100%2",Componentes!$A$3,"Componente de la política pública","Atención ")</f>
        <v>0.99595959595959593</v>
      </c>
    </row>
    <row r="26" spans="1:10">
      <c r="A26" s="244" t="s">
        <v>35</v>
      </c>
      <c r="B26" s="252">
        <v>216819891395.1011</v>
      </c>
      <c r="C26" s="252">
        <v>138028220407.10114</v>
      </c>
      <c r="D26" s="252">
        <v>72782889268.645508</v>
      </c>
      <c r="E26" s="12">
        <f t="shared" si="0"/>
        <v>0.5273044095908741</v>
      </c>
      <c r="F26" s="349">
        <v>0.69506131643226998</v>
      </c>
      <c r="G26" s="245">
        <f>GETPIVOTDATA("Suma de PRESUPUESTO DEFINITIVO 2020 
(Corte 1 de octubre al 31 de diciembre) (Pesos)",Componentes!$A$3,"Componente de la política pública","Asistencia ")</f>
        <v>147710201131.75201</v>
      </c>
      <c r="H26" s="245">
        <f>GETPIVOTDATA("Suma de EJECUCIÓN PRESUPUESTAL 2020 
(Corte 1 de octubre al 31 de diciembre) (Pesos)",Componentes!$A$3,"Componente de la política pública","Asistencia ")</f>
        <v>137138417062.80951</v>
      </c>
      <c r="I26" s="12">
        <f t="shared" ref="I26:I31" si="1">H26/G26</f>
        <v>0.92842888312424088</v>
      </c>
      <c r="J26" s="12">
        <f>GETPIVOTDATA("Promedio de AJUSTE AL 100%2",Componentes!$A$3,"Componente de la política pública","Asistencia ")</f>
        <v>0.9402196956646568</v>
      </c>
    </row>
    <row r="27" spans="1:10">
      <c r="A27" s="209" t="s">
        <v>37</v>
      </c>
      <c r="B27" s="252">
        <v>1554984218.7731309</v>
      </c>
      <c r="C27" s="252">
        <v>4254538238.7731309</v>
      </c>
      <c r="D27" s="252">
        <v>2509053725.6403651</v>
      </c>
      <c r="E27" s="12">
        <f t="shared" si="0"/>
        <v>0.58973585024444242</v>
      </c>
      <c r="F27" s="12">
        <v>0.66</v>
      </c>
      <c r="G27" s="204">
        <f>GETPIVOTDATA("Suma de PRESUPUESTO DEFINITIVO 2020 
(Corte 1 de octubre al 31 de diciembre) (Pesos)",Componentes!$A$3,"Componente de la política pública","Memoria, Paz y Reconciliación")</f>
        <v>3896986959</v>
      </c>
      <c r="H27" s="205">
        <f>GETPIVOTDATA("Suma de EJECUCIÓN PRESUPUESTAL 2020 
(Corte 1 de octubre al 31 de diciembre) (Pesos)",Componentes!$A$3,"Componente de la política pública","Memoria, Paz y Reconciliación")</f>
        <v>3858693457.2459998</v>
      </c>
      <c r="I27" s="12">
        <f t="shared" si="1"/>
        <v>0.99017356173965065</v>
      </c>
      <c r="J27" s="12">
        <f>GETPIVOTDATA("Promedio de AJUSTE AL 100%2",Componentes!$A$3,"Componente de la política pública","Memoria, Paz y Reconciliación")</f>
        <v>1</v>
      </c>
    </row>
    <row r="28" spans="1:10" ht="30">
      <c r="A28" s="209" t="s">
        <v>38</v>
      </c>
      <c r="B28" s="252">
        <v>1877572690.367866</v>
      </c>
      <c r="C28" s="252">
        <v>1079755595.0496511</v>
      </c>
      <c r="D28" s="252">
        <v>599692356.36611176</v>
      </c>
      <c r="E28" s="253">
        <f t="shared" si="0"/>
        <v>0.55539638703009975</v>
      </c>
      <c r="F28" s="12">
        <v>0.52029220779220775</v>
      </c>
      <c r="G28" s="204">
        <f>GETPIVOTDATA("Suma de PRESUPUESTO DEFINITIVO 2020 
(Corte 1 de octubre al 31 de diciembre) (Pesos)",Componentes!$A$3,"Componente de la política pública","Prevención, Protección y Garantías de No Repetición")</f>
        <v>2017255891.4100001</v>
      </c>
      <c r="H28" s="204">
        <f>GETPIVOTDATA("Suma de EJECUCIÓN PRESUPUESTAL 2020 
(Corte 1 de octubre al 31 de diciembre) (Pesos)",Componentes!$A$3,"Componente de la política pública","Prevención, Protección y Garantías de No Repetición")</f>
        <v>1821991128.3299999</v>
      </c>
      <c r="I28" s="12">
        <f t="shared" si="1"/>
        <v>0.90320277962181783</v>
      </c>
      <c r="J28" s="12">
        <f>GETPIVOTDATA("Promedio de AJUSTE AL 100%2",Componentes!$A$3,"Componente de la política pública","Prevención, Protección y Garantías de No Repetición")</f>
        <v>0.99650349650349657</v>
      </c>
    </row>
    <row r="29" spans="1:10">
      <c r="A29" s="209" t="s">
        <v>39</v>
      </c>
      <c r="B29" s="252">
        <v>4337323871.0207357</v>
      </c>
      <c r="C29" s="252">
        <v>6606552329</v>
      </c>
      <c r="D29" s="252">
        <v>3283268663.3499999</v>
      </c>
      <c r="E29" s="12">
        <f t="shared" si="0"/>
        <v>0.49697156699082279</v>
      </c>
      <c r="F29" s="12">
        <v>0.52571348673697704</v>
      </c>
      <c r="G29" s="206">
        <f>GETPIVOTDATA("Suma de PRESUPUESTO DEFINITIVO 2020 
(Corte 1 de octubre al 31 de diciembre) (Pesos)",Componentes!$A$3,"Componente de la política pública","Reparación Integral")</f>
        <v>6115392853</v>
      </c>
      <c r="H29" s="206">
        <f>GETPIVOTDATA("Suma de EJECUCIÓN PRESUPUESTAL 2020 
(Corte 1 de octubre al 31 de diciembre) (Pesos)",Componentes!$A$3,"Componente de la política pública","Reparación Integral")</f>
        <v>5998387908.6683292</v>
      </c>
      <c r="I29" s="12">
        <f t="shared" si="1"/>
        <v>0.98086714179379786</v>
      </c>
      <c r="J29" s="12">
        <f>GETPIVOTDATA("Promedio de AJUSTE AL 100%2",Componentes!$A$3,"Componente de la política pública","Reparación Integral")</f>
        <v>0.90435714285714286</v>
      </c>
    </row>
    <row r="30" spans="1:10">
      <c r="A30" s="209" t="s">
        <v>40</v>
      </c>
      <c r="B30" s="254">
        <v>1809641174</v>
      </c>
      <c r="C30" s="254">
        <v>1759472549</v>
      </c>
      <c r="D30" s="254">
        <v>1498586113</v>
      </c>
      <c r="E30" s="12">
        <f t="shared" si="0"/>
        <v>0.85172463409657895</v>
      </c>
      <c r="F30" s="12">
        <v>0.48798786982248527</v>
      </c>
      <c r="G30" s="205">
        <f>GETPIVOTDATA("Suma de PRESUPUESTO DEFINITIVO 2020 
(Corte 1 de octubre al 31 de diciembre) (Pesos)",Componentes!$A$3,"Componente de la política pública","Transversal")</f>
        <v>1687128857</v>
      </c>
      <c r="H30" s="205">
        <f>GETPIVOTDATA("Suma de EJECUCIÓN PRESUPUESTAL 2020 
(Corte 1 de octubre al 31 de diciembre) (Pesos)",Componentes!$A$3,"Componente de la política pública","Transversal")</f>
        <v>1681590532</v>
      </c>
      <c r="I30" s="12">
        <f t="shared" si="1"/>
        <v>0.99671730764545863</v>
      </c>
      <c r="J30" s="12">
        <f>GETPIVOTDATA("Promedio de AJUSTE AL 100%2",Componentes!$A$3,"Componente de la política pública","Transversal")</f>
        <v>0.92307692307692313</v>
      </c>
    </row>
    <row r="31" spans="1:10" ht="16.5">
      <c r="A31" s="255" t="s">
        <v>406</v>
      </c>
      <c r="B31" s="240">
        <f>SUM(B25:B30)</f>
        <v>229315511912.18866</v>
      </c>
      <c r="C31" s="240">
        <f>SUM(C25:C30)</f>
        <v>154513416681.84976</v>
      </c>
      <c r="D31" s="240">
        <f>SUM(D25:D30)</f>
        <v>81256579224.111023</v>
      </c>
      <c r="E31" s="249">
        <f t="shared" si="0"/>
        <v>0.52588688392945226</v>
      </c>
      <c r="F31" s="249">
        <f>AVERAGE(F25:F30)</f>
        <v>0.59984248013065666</v>
      </c>
      <c r="G31" s="240">
        <f>SUM(G25:G30)</f>
        <v>166036641315.84201</v>
      </c>
      <c r="H31" s="240">
        <f>SUM(H25:H30)</f>
        <v>154454667017.30383</v>
      </c>
      <c r="I31" s="249">
        <f t="shared" si="1"/>
        <v>0.93024446768646418</v>
      </c>
      <c r="J31" s="249">
        <f>AVERAGE(J25:J30)</f>
        <v>0.96001947567696932</v>
      </c>
    </row>
    <row r="32" spans="1:10">
      <c r="H32" s="202"/>
      <c r="I32" s="202"/>
    </row>
    <row r="33" spans="1:1">
      <c r="A33" s="326" t="s">
        <v>50</v>
      </c>
    </row>
  </sheetData>
  <hyperlinks>
    <hyperlink ref="A33" location="Indice!A1" display="Indice" xr:uid="{3CD4352A-F9CB-4BDC-A23D-F4D7772C1D13}"/>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D5CCE-5C96-4C4A-99D8-1FC99E685FAE}">
  <dimension ref="A3:F19"/>
  <sheetViews>
    <sheetView topLeftCell="B1" workbookViewId="0">
      <selection activeCell="D7" sqref="D7:E7"/>
    </sheetView>
  </sheetViews>
  <sheetFormatPr defaultColWidth="11" defaultRowHeight="15.75"/>
  <cols>
    <col min="1" max="1" width="44.125" bestFit="1" customWidth="1"/>
    <col min="2" max="2" width="13.375" customWidth="1"/>
    <col min="3" max="3" width="26.5" customWidth="1"/>
    <col min="4" max="4" width="34" customWidth="1"/>
    <col min="5" max="5" width="43.375" customWidth="1"/>
    <col min="6" max="6" width="13" customWidth="1"/>
  </cols>
  <sheetData>
    <row r="3" spans="1:6">
      <c r="A3" s="322" t="s">
        <v>26</v>
      </c>
      <c r="B3" t="s">
        <v>27</v>
      </c>
      <c r="C3" t="s">
        <v>31</v>
      </c>
      <c r="D3" t="s">
        <v>32</v>
      </c>
      <c r="E3" t="s">
        <v>33</v>
      </c>
      <c r="F3" t="s">
        <v>34</v>
      </c>
    </row>
    <row r="4" spans="1:6">
      <c r="A4" s="323" t="s">
        <v>35</v>
      </c>
      <c r="B4" s="324">
        <v>46</v>
      </c>
      <c r="C4" s="324">
        <v>216819891395.1011</v>
      </c>
      <c r="D4" s="324">
        <v>147710201131.75201</v>
      </c>
      <c r="E4" s="324">
        <v>137138417062.80951</v>
      </c>
      <c r="F4" s="306">
        <v>0.9402196956646568</v>
      </c>
    </row>
    <row r="5" spans="1:6">
      <c r="A5" s="323" t="s">
        <v>36</v>
      </c>
      <c r="B5" s="324">
        <v>11</v>
      </c>
      <c r="C5" s="324">
        <v>2916098562.9258504</v>
      </c>
      <c r="D5" s="324">
        <v>4609675623.6799994</v>
      </c>
      <c r="E5" s="324">
        <v>3955586928.25</v>
      </c>
      <c r="F5" s="306">
        <v>0.99595959595959593</v>
      </c>
    </row>
    <row r="6" spans="1:6">
      <c r="A6" s="323" t="s">
        <v>37</v>
      </c>
      <c r="B6" s="324">
        <v>9</v>
      </c>
      <c r="C6" s="324">
        <v>1554984218.7731309</v>
      </c>
      <c r="D6" s="324">
        <v>3896986959</v>
      </c>
      <c r="E6" s="324">
        <v>3858693457.2459998</v>
      </c>
      <c r="F6" s="306">
        <v>1</v>
      </c>
    </row>
    <row r="7" spans="1:6">
      <c r="A7" s="323" t="s">
        <v>38</v>
      </c>
      <c r="B7" s="324">
        <v>14</v>
      </c>
      <c r="C7" s="324">
        <v>1877572690.367866</v>
      </c>
      <c r="D7" s="324">
        <v>2017255891.4100001</v>
      </c>
      <c r="E7" s="324">
        <v>1821991128.3299999</v>
      </c>
      <c r="F7" s="306">
        <v>0.99650349650349657</v>
      </c>
    </row>
    <row r="8" spans="1:6">
      <c r="A8" s="323" t="s">
        <v>39</v>
      </c>
      <c r="B8" s="324">
        <v>14</v>
      </c>
      <c r="C8" s="324">
        <v>4337323871.0207357</v>
      </c>
      <c r="D8" s="324">
        <v>6115392853</v>
      </c>
      <c r="E8" s="324">
        <v>5998387908.6683292</v>
      </c>
      <c r="F8" s="306">
        <v>0.90435714285714286</v>
      </c>
    </row>
    <row r="9" spans="1:6">
      <c r="A9" s="323" t="s">
        <v>40</v>
      </c>
      <c r="B9" s="324">
        <v>26</v>
      </c>
      <c r="C9" s="324">
        <v>1809641174</v>
      </c>
      <c r="D9" s="324">
        <v>1687128857</v>
      </c>
      <c r="E9" s="324">
        <v>1681590532</v>
      </c>
      <c r="F9" s="306">
        <v>0.92307692307692313</v>
      </c>
    </row>
    <row r="10" spans="1:6">
      <c r="A10" s="323" t="s">
        <v>30</v>
      </c>
      <c r="B10" s="324">
        <v>120</v>
      </c>
      <c r="C10" s="324">
        <v>229315511912.18866</v>
      </c>
      <c r="D10" s="324">
        <v>166036641315.84198</v>
      </c>
      <c r="E10" s="324">
        <v>154454667017.30383</v>
      </c>
      <c r="F10" s="306">
        <v>0.94814396029669967</v>
      </c>
    </row>
    <row r="15" spans="1:6">
      <c r="D15" s="352">
        <v>122873711887.662</v>
      </c>
      <c r="E15" s="324">
        <f>D15+D19</f>
        <v>288910353203.50397</v>
      </c>
    </row>
    <row r="19" spans="4:4">
      <c r="D19" s="353">
        <v>166036641315.84198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F912A-66AA-4DC0-A4E3-09AF65D47C79}">
  <dimension ref="A3:B15"/>
  <sheetViews>
    <sheetView workbookViewId="0"/>
  </sheetViews>
  <sheetFormatPr defaultColWidth="11" defaultRowHeight="15.75"/>
  <cols>
    <col min="1" max="1" width="31.75" bestFit="1" customWidth="1"/>
    <col min="2" max="2" width="26" bestFit="1" customWidth="1"/>
  </cols>
  <sheetData>
    <row r="3" spans="1:2">
      <c r="A3" s="322" t="s">
        <v>26</v>
      </c>
      <c r="B3" t="s">
        <v>34</v>
      </c>
    </row>
    <row r="4" spans="1:2">
      <c r="A4" s="323" t="s">
        <v>41</v>
      </c>
      <c r="B4" s="306">
        <v>1</v>
      </c>
    </row>
    <row r="5" spans="1:2">
      <c r="A5" s="323" t="s">
        <v>42</v>
      </c>
      <c r="B5" s="306">
        <v>1</v>
      </c>
    </row>
    <row r="6" spans="1:2">
      <c r="A6" s="323" t="s">
        <v>43</v>
      </c>
      <c r="B6" s="306">
        <v>0.84262015503875975</v>
      </c>
    </row>
    <row r="7" spans="1:2">
      <c r="A7" s="323" t="s">
        <v>44</v>
      </c>
      <c r="B7" s="306">
        <v>0.99595959595959593</v>
      </c>
    </row>
    <row r="8" spans="1:2">
      <c r="A8" s="323" t="s">
        <v>39</v>
      </c>
      <c r="B8" s="306">
        <v>0.90435714285714286</v>
      </c>
    </row>
    <row r="9" spans="1:2">
      <c r="A9" s="323" t="s">
        <v>45</v>
      </c>
      <c r="B9" s="306">
        <v>1</v>
      </c>
    </row>
    <row r="10" spans="1:2">
      <c r="A10" s="323" t="s">
        <v>46</v>
      </c>
      <c r="B10" s="306">
        <v>0.94990277777777776</v>
      </c>
    </row>
    <row r="11" spans="1:2">
      <c r="A11" s="323" t="s">
        <v>40</v>
      </c>
      <c r="B11" s="306">
        <v>0.92307692307692313</v>
      </c>
    </row>
    <row r="12" spans="1:2">
      <c r="A12" s="323" t="s">
        <v>47</v>
      </c>
      <c r="B12" s="306">
        <v>1</v>
      </c>
    </row>
    <row r="13" spans="1:2">
      <c r="A13" s="323" t="s">
        <v>48</v>
      </c>
      <c r="B13" s="306">
        <v>0.99650349650349657</v>
      </c>
    </row>
    <row r="14" spans="1:2">
      <c r="A14" s="323" t="s">
        <v>49</v>
      </c>
      <c r="B14" s="306">
        <v>1</v>
      </c>
    </row>
    <row r="15" spans="1:2">
      <c r="A15" s="323" t="s">
        <v>30</v>
      </c>
      <c r="B15">
        <v>0.94814396029669978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393"/>
  <sheetViews>
    <sheetView topLeftCell="M25" zoomScale="90" zoomScaleNormal="90" workbookViewId="0">
      <selection activeCell="S127" sqref="S127"/>
    </sheetView>
  </sheetViews>
  <sheetFormatPr defaultColWidth="9" defaultRowHeight="15.75"/>
  <cols>
    <col min="1" max="1" width="5.5" customWidth="1"/>
    <col min="2" max="2" width="9" style="5" customWidth="1"/>
    <col min="3" max="3" width="10" style="5" customWidth="1"/>
    <col min="4" max="4" width="13" customWidth="1"/>
    <col min="5" max="5" width="15.5" customWidth="1"/>
    <col min="6" max="6" width="25" customWidth="1"/>
    <col min="7" max="7" width="47.125" customWidth="1"/>
    <col min="8" max="8" width="13.25" customWidth="1"/>
    <col min="9" max="9" width="11.875" style="8" customWidth="1"/>
    <col min="10" max="10" width="11.75" customWidth="1"/>
    <col min="11" max="14" width="18.125" customWidth="1"/>
    <col min="15" max="15" width="20.5" customWidth="1"/>
    <col min="16" max="16" width="19.5" hidden="1" customWidth="1"/>
    <col min="17" max="17" width="19.25" style="8" hidden="1" customWidth="1"/>
    <col min="18" max="18" width="22.375" hidden="1" customWidth="1"/>
    <col min="19" max="20" width="25.75" customWidth="1"/>
    <col min="21" max="21" width="12.375" customWidth="1"/>
    <col min="22" max="22" width="15.625" customWidth="1"/>
    <col min="23" max="23" width="63.25" customWidth="1"/>
    <col min="24" max="72" width="11" style="55" customWidth="1"/>
    <col min="73" max="252" width="11" customWidth="1"/>
  </cols>
  <sheetData>
    <row r="1" spans="1:89" ht="25.5">
      <c r="B1" s="358"/>
      <c r="C1" s="358"/>
      <c r="D1" s="358"/>
      <c r="E1" s="358"/>
      <c r="F1" s="358"/>
      <c r="G1" s="358"/>
      <c r="H1" s="358"/>
      <c r="I1" s="359"/>
      <c r="J1" s="358"/>
      <c r="K1" s="358"/>
      <c r="L1" s="358"/>
      <c r="M1" s="358"/>
      <c r="N1" s="358"/>
      <c r="O1" s="358"/>
      <c r="P1" s="136"/>
      <c r="Q1" s="137"/>
      <c r="R1" s="136"/>
      <c r="S1" s="136"/>
      <c r="T1" s="136"/>
      <c r="U1" s="136"/>
      <c r="V1" s="136"/>
    </row>
    <row r="2" spans="1:89" ht="120.95" customHeight="1">
      <c r="B2" s="358"/>
      <c r="C2" s="358"/>
      <c r="D2" s="358"/>
      <c r="E2" s="358"/>
      <c r="F2" s="358"/>
      <c r="G2" s="358"/>
      <c r="H2" s="358"/>
      <c r="I2" s="359"/>
      <c r="J2" s="358"/>
      <c r="K2" s="358"/>
      <c r="L2" s="358"/>
      <c r="M2" s="358"/>
      <c r="N2" s="358"/>
      <c r="O2" s="358"/>
      <c r="P2" s="136"/>
      <c r="Q2" s="137"/>
      <c r="R2" s="136"/>
      <c r="S2" s="136"/>
      <c r="T2" s="136"/>
      <c r="U2" s="136"/>
      <c r="V2" s="136"/>
    </row>
    <row r="3" spans="1:89" ht="36.950000000000003" customHeight="1" thickBot="1">
      <c r="A3" s="326" t="s">
        <v>50</v>
      </c>
      <c r="B3" s="361"/>
      <c r="C3" s="361"/>
      <c r="D3" s="361"/>
      <c r="E3" s="361"/>
      <c r="F3" s="361"/>
      <c r="G3" s="361"/>
      <c r="H3" s="361"/>
      <c r="I3" s="362"/>
      <c r="J3" s="361"/>
      <c r="K3" s="361"/>
      <c r="L3" s="361"/>
      <c r="M3" s="361"/>
      <c r="N3" s="361"/>
      <c r="O3" s="361"/>
      <c r="P3" s="32"/>
      <c r="Q3" s="45"/>
      <c r="R3" s="32"/>
      <c r="S3" s="32"/>
      <c r="T3" s="32"/>
      <c r="U3" s="32"/>
      <c r="V3" s="32"/>
      <c r="W3" s="9"/>
    </row>
    <row r="4" spans="1:89" ht="34.5" customHeight="1" thickBot="1">
      <c r="A4" s="8"/>
      <c r="B4" s="360"/>
      <c r="C4" s="360"/>
      <c r="D4" s="360"/>
      <c r="E4" s="360"/>
      <c r="F4" s="360"/>
      <c r="G4" s="321"/>
      <c r="H4" s="320"/>
      <c r="I4" s="320"/>
      <c r="J4" s="320"/>
      <c r="K4" s="320"/>
      <c r="L4" s="320"/>
      <c r="M4" s="320"/>
      <c r="N4" s="320"/>
      <c r="O4" s="320"/>
      <c r="P4" s="320"/>
      <c r="Q4" s="320"/>
      <c r="R4" s="320"/>
      <c r="S4" s="320"/>
      <c r="T4" s="320"/>
      <c r="U4" s="320"/>
      <c r="V4" s="356" t="s">
        <v>51</v>
      </c>
      <c r="W4" s="354" t="s">
        <v>52</v>
      </c>
    </row>
    <row r="5" spans="1:89" ht="50.25" customHeight="1" thickBot="1">
      <c r="A5" s="31" t="s">
        <v>53</v>
      </c>
      <c r="B5" s="7" t="s">
        <v>54</v>
      </c>
      <c r="C5" s="7" t="s">
        <v>55</v>
      </c>
      <c r="D5" s="7" t="s">
        <v>56</v>
      </c>
      <c r="E5" s="7" t="s">
        <v>57</v>
      </c>
      <c r="F5" s="7" t="s">
        <v>58</v>
      </c>
      <c r="G5" s="321" t="s">
        <v>59</v>
      </c>
      <c r="H5" s="320" t="s">
        <v>60</v>
      </c>
      <c r="I5" s="320" t="s">
        <v>61</v>
      </c>
      <c r="J5" s="320" t="s">
        <v>62</v>
      </c>
      <c r="K5" s="320" t="s">
        <v>63</v>
      </c>
      <c r="L5" s="320" t="s">
        <v>64</v>
      </c>
      <c r="M5" s="320" t="s">
        <v>65</v>
      </c>
      <c r="N5" s="320" t="s">
        <v>63</v>
      </c>
      <c r="O5" s="320" t="s">
        <v>66</v>
      </c>
      <c r="P5" s="320" t="s">
        <v>67</v>
      </c>
      <c r="Q5" s="320" t="s">
        <v>68</v>
      </c>
      <c r="R5" s="320" t="s">
        <v>69</v>
      </c>
      <c r="S5" s="320" t="s">
        <v>70</v>
      </c>
      <c r="T5" s="320" t="s">
        <v>71</v>
      </c>
      <c r="U5" s="320" t="s">
        <v>72</v>
      </c>
      <c r="V5" s="357"/>
      <c r="W5" s="355"/>
    </row>
    <row r="6" spans="1:89" s="1" customFormat="1" ht="51" customHeight="1" thickBot="1">
      <c r="A6" s="98">
        <v>543</v>
      </c>
      <c r="B6" s="81" t="s">
        <v>5</v>
      </c>
      <c r="C6" s="81" t="s">
        <v>47</v>
      </c>
      <c r="D6" s="82" t="s">
        <v>37</v>
      </c>
      <c r="E6" s="82" t="s">
        <v>73</v>
      </c>
      <c r="F6" s="103" t="s">
        <v>74</v>
      </c>
      <c r="G6" s="103" t="s">
        <v>75</v>
      </c>
      <c r="H6" s="83">
        <v>0.05</v>
      </c>
      <c r="I6" s="84">
        <v>0.02</v>
      </c>
      <c r="J6" s="83">
        <f>I6/H6</f>
        <v>0.39999999999999997</v>
      </c>
      <c r="K6" s="83">
        <f>IF(J6&gt;100%,100%,J6)</f>
        <v>0.39999999999999997</v>
      </c>
      <c r="L6" s="296">
        <v>0.05</v>
      </c>
      <c r="M6" s="83">
        <f t="shared" ref="M6:M24" si="0">L6/H6</f>
        <v>1</v>
      </c>
      <c r="N6" s="83">
        <f>IF(M6&gt;100%,100%,M6)</f>
        <v>1</v>
      </c>
      <c r="O6" s="182">
        <v>174551000</v>
      </c>
      <c r="P6" s="152">
        <v>174551000</v>
      </c>
      <c r="Q6" s="162">
        <v>154546203</v>
      </c>
      <c r="R6" s="83">
        <f>Q6/P6</f>
        <v>0.8853928250196218</v>
      </c>
      <c r="S6" s="307">
        <v>180922950</v>
      </c>
      <c r="T6" s="307">
        <v>175113988</v>
      </c>
      <c r="U6" s="83">
        <f>T6/S6</f>
        <v>0.96789261948249239</v>
      </c>
      <c r="V6" s="85" t="s">
        <v>76</v>
      </c>
      <c r="W6" s="114" t="s">
        <v>77</v>
      </c>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row>
    <row r="7" spans="1:89" s="3" customFormat="1" ht="39" thickBot="1">
      <c r="A7" s="99">
        <v>544</v>
      </c>
      <c r="B7" s="11" t="s">
        <v>5</v>
      </c>
      <c r="C7" s="11" t="s">
        <v>47</v>
      </c>
      <c r="D7" s="46" t="s">
        <v>37</v>
      </c>
      <c r="E7" s="46" t="s">
        <v>73</v>
      </c>
      <c r="F7" s="104" t="s">
        <v>74</v>
      </c>
      <c r="G7" s="104" t="s">
        <v>78</v>
      </c>
      <c r="H7" s="11">
        <v>30</v>
      </c>
      <c r="I7" s="37">
        <v>38</v>
      </c>
      <c r="J7" s="12">
        <f t="shared" ref="J7:J27" si="1">I7/H7</f>
        <v>1.2666666666666666</v>
      </c>
      <c r="K7" s="12">
        <f t="shared" ref="K7:K27" si="2">IF(J7&gt;100%,100%,J7)</f>
        <v>1</v>
      </c>
      <c r="L7" s="64">
        <v>104</v>
      </c>
      <c r="M7" s="12">
        <f t="shared" si="0"/>
        <v>3.4666666666666668</v>
      </c>
      <c r="N7" s="12">
        <f t="shared" ref="N7:N27" si="3">IF(M7&gt;100%,100%,M7)</f>
        <v>1</v>
      </c>
      <c r="O7" s="183">
        <v>139402000</v>
      </c>
      <c r="P7" s="153">
        <v>139402000</v>
      </c>
      <c r="Q7" s="163">
        <v>125460090</v>
      </c>
      <c r="R7" s="12">
        <f t="shared" ref="R7:R27" si="4">Q7/P7</f>
        <v>0.89998773331802984</v>
      </c>
      <c r="S7" s="307">
        <v>125460615</v>
      </c>
      <c r="T7" s="307">
        <v>125460090</v>
      </c>
      <c r="U7" s="83">
        <f t="shared" ref="U7:U70" si="5">T7/S7</f>
        <v>0.99999581541984306</v>
      </c>
      <c r="V7" s="66" t="s">
        <v>76</v>
      </c>
      <c r="W7" s="93" t="s">
        <v>77</v>
      </c>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row>
    <row r="8" spans="1:89" s="3" customFormat="1" ht="39" thickBot="1">
      <c r="A8" s="99">
        <v>545</v>
      </c>
      <c r="B8" s="11" t="s">
        <v>5</v>
      </c>
      <c r="C8" s="11" t="s">
        <v>47</v>
      </c>
      <c r="D8" s="46" t="s">
        <v>37</v>
      </c>
      <c r="E8" s="46" t="s">
        <v>73</v>
      </c>
      <c r="F8" s="104" t="s">
        <v>74</v>
      </c>
      <c r="G8" s="104" t="s">
        <v>79</v>
      </c>
      <c r="H8" s="11">
        <v>32</v>
      </c>
      <c r="I8" s="37">
        <v>30</v>
      </c>
      <c r="J8" s="12">
        <f t="shared" si="1"/>
        <v>0.9375</v>
      </c>
      <c r="K8" s="12">
        <f t="shared" si="2"/>
        <v>0.9375</v>
      </c>
      <c r="L8" s="64">
        <v>75</v>
      </c>
      <c r="M8" s="12">
        <f t="shared" si="0"/>
        <v>2.34375</v>
      </c>
      <c r="N8" s="12">
        <f t="shared" si="3"/>
        <v>1</v>
      </c>
      <c r="O8" s="183">
        <v>368098213</v>
      </c>
      <c r="P8" s="153">
        <v>368098213</v>
      </c>
      <c r="Q8" s="163">
        <v>343595433</v>
      </c>
      <c r="R8" s="12">
        <f t="shared" si="4"/>
        <v>0.93343412400646453</v>
      </c>
      <c r="S8" s="307">
        <v>343596383</v>
      </c>
      <c r="T8" s="307">
        <v>343595433</v>
      </c>
      <c r="U8" s="83">
        <f t="shared" si="5"/>
        <v>0.99999723512805427</v>
      </c>
      <c r="V8" s="66" t="s">
        <v>76</v>
      </c>
      <c r="W8" s="93" t="s">
        <v>77</v>
      </c>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row>
    <row r="9" spans="1:89" s="6" customFormat="1" ht="63" customHeight="1" thickBot="1">
      <c r="A9" s="99">
        <v>546</v>
      </c>
      <c r="B9" s="11" t="s">
        <v>5</v>
      </c>
      <c r="C9" s="46" t="s">
        <v>40</v>
      </c>
      <c r="D9" s="46" t="s">
        <v>40</v>
      </c>
      <c r="E9" s="46" t="s">
        <v>80</v>
      </c>
      <c r="F9" s="104" t="s">
        <v>74</v>
      </c>
      <c r="G9" s="104" t="s">
        <v>81</v>
      </c>
      <c r="H9" s="14">
        <v>0.05</v>
      </c>
      <c r="I9" s="42">
        <v>0.01</v>
      </c>
      <c r="J9" s="12">
        <f t="shared" si="1"/>
        <v>0.19999999999999998</v>
      </c>
      <c r="K9" s="12">
        <f t="shared" si="2"/>
        <v>0.19999999999999998</v>
      </c>
      <c r="L9" s="296">
        <v>0.05</v>
      </c>
      <c r="M9" s="12">
        <f t="shared" si="0"/>
        <v>1</v>
      </c>
      <c r="N9" s="12">
        <f>IF(M9&gt;100%,100%,M9)</f>
        <v>1</v>
      </c>
      <c r="O9" s="183">
        <v>85190000</v>
      </c>
      <c r="P9" s="153">
        <v>85190000</v>
      </c>
      <c r="Q9" s="163">
        <v>85188950</v>
      </c>
      <c r="R9" s="12">
        <f t="shared" si="4"/>
        <v>0.99998767460969595</v>
      </c>
      <c r="S9" s="307">
        <v>85190000</v>
      </c>
      <c r="T9" s="307">
        <v>85188950</v>
      </c>
      <c r="U9" s="83">
        <f t="shared" si="5"/>
        <v>0.99998767460969595</v>
      </c>
      <c r="V9" s="66" t="s">
        <v>76</v>
      </c>
      <c r="W9" s="93" t="s">
        <v>82</v>
      </c>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row>
    <row r="10" spans="1:89" s="4" customFormat="1" ht="51.75" thickBot="1">
      <c r="A10" s="99">
        <v>547</v>
      </c>
      <c r="B10" s="11" t="s">
        <v>5</v>
      </c>
      <c r="C10" s="11" t="s">
        <v>39</v>
      </c>
      <c r="D10" s="46" t="s">
        <v>39</v>
      </c>
      <c r="E10" s="46" t="s">
        <v>83</v>
      </c>
      <c r="F10" s="104" t="s">
        <v>74</v>
      </c>
      <c r="G10" s="104" t="s">
        <v>84</v>
      </c>
      <c r="H10" s="346">
        <v>0</v>
      </c>
      <c r="I10" s="40">
        <v>0.45</v>
      </c>
      <c r="J10" s="12" t="e">
        <f t="shared" si="1"/>
        <v>#DIV/0!</v>
      </c>
      <c r="K10" s="12" t="e">
        <f t="shared" si="2"/>
        <v>#DIV/0!</v>
      </c>
      <c r="L10" s="296">
        <v>1</v>
      </c>
      <c r="M10" s="12">
        <v>1</v>
      </c>
      <c r="N10" s="12">
        <f>IF(M10&gt;100%,100%,M10)</f>
        <v>1</v>
      </c>
      <c r="O10" s="183">
        <v>200000000</v>
      </c>
      <c r="P10" s="153">
        <v>352879000</v>
      </c>
      <c r="Q10" s="163">
        <v>315779528</v>
      </c>
      <c r="R10" s="12">
        <f t="shared" si="4"/>
        <v>0.89486630828130886</v>
      </c>
      <c r="S10" s="307">
        <v>354366208</v>
      </c>
      <c r="T10" s="307">
        <v>354366208</v>
      </c>
      <c r="U10" s="83">
        <f t="shared" si="5"/>
        <v>1</v>
      </c>
      <c r="V10" s="66" t="s">
        <v>76</v>
      </c>
      <c r="W10" s="93" t="s">
        <v>77</v>
      </c>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BR10" s="60"/>
      <c r="BS10" s="60"/>
      <c r="BT10" s="60"/>
      <c r="BU10" s="3"/>
      <c r="BV10" s="3"/>
      <c r="BW10" s="3"/>
      <c r="BX10" s="3"/>
      <c r="BY10" s="3"/>
      <c r="BZ10" s="3"/>
      <c r="CA10" s="3"/>
      <c r="CB10" s="3"/>
      <c r="CC10" s="3"/>
      <c r="CD10" s="3"/>
      <c r="CE10" s="3"/>
      <c r="CF10" s="3"/>
      <c r="CG10" s="3"/>
      <c r="CH10" s="3"/>
      <c r="CI10" s="3"/>
      <c r="CJ10" s="3"/>
      <c r="CK10" s="3"/>
    </row>
    <row r="11" spans="1:89" s="1" customFormat="1" ht="51.75" thickBot="1">
      <c r="A11" s="99">
        <v>548</v>
      </c>
      <c r="B11" s="11" t="s">
        <v>5</v>
      </c>
      <c r="C11" s="11" t="s">
        <v>43</v>
      </c>
      <c r="D11" s="46" t="s">
        <v>35</v>
      </c>
      <c r="E11" s="46" t="s">
        <v>43</v>
      </c>
      <c r="F11" s="104" t="s">
        <v>74</v>
      </c>
      <c r="G11" s="104" t="s">
        <v>85</v>
      </c>
      <c r="H11" s="346">
        <v>0.1</v>
      </c>
      <c r="I11" s="40">
        <v>1</v>
      </c>
      <c r="J11" s="12">
        <f t="shared" si="1"/>
        <v>10</v>
      </c>
      <c r="K11" s="12">
        <f t="shared" si="2"/>
        <v>1</v>
      </c>
      <c r="L11" s="296">
        <v>0.1</v>
      </c>
      <c r="M11" s="12">
        <f t="shared" si="0"/>
        <v>1</v>
      </c>
      <c r="N11" s="12">
        <f t="shared" si="3"/>
        <v>1</v>
      </c>
      <c r="O11" s="183">
        <v>708411200</v>
      </c>
      <c r="P11" s="153">
        <v>193125000</v>
      </c>
      <c r="Q11" s="163">
        <v>144330735</v>
      </c>
      <c r="R11" s="12">
        <f t="shared" si="4"/>
        <v>0.74734361165048546</v>
      </c>
      <c r="S11" s="307">
        <v>1958530166</v>
      </c>
      <c r="T11" s="307">
        <v>1958168757</v>
      </c>
      <c r="U11" s="83">
        <f t="shared" si="5"/>
        <v>0.9998154692706428</v>
      </c>
      <c r="V11" s="66" t="s">
        <v>76</v>
      </c>
      <c r="W11" s="93" t="s">
        <v>77</v>
      </c>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60"/>
      <c r="AY11" s="60"/>
      <c r="AZ11" s="60"/>
      <c r="BA11" s="60"/>
      <c r="BB11" s="60"/>
      <c r="BC11" s="60"/>
      <c r="BD11" s="60"/>
      <c r="BE11" s="60"/>
      <c r="BF11" s="60"/>
      <c r="BG11" s="60"/>
      <c r="BH11" s="60"/>
      <c r="BI11" s="60"/>
      <c r="BJ11" s="60"/>
      <c r="BK11" s="60"/>
      <c r="BL11" s="60"/>
      <c r="BM11" s="60"/>
      <c r="BN11" s="60"/>
      <c r="BO11" s="60"/>
      <c r="BP11" s="60"/>
      <c r="BQ11" s="60"/>
      <c r="BR11" s="60"/>
      <c r="BS11" s="60"/>
      <c r="BT11" s="60"/>
      <c r="BU11" s="3"/>
      <c r="BV11" s="3"/>
      <c r="BW11" s="3"/>
      <c r="BX11" s="3"/>
      <c r="BY11" s="3"/>
      <c r="BZ11" s="3"/>
      <c r="CA11" s="3"/>
      <c r="CB11" s="3"/>
      <c r="CC11" s="3"/>
      <c r="CD11" s="3"/>
      <c r="CE11" s="3"/>
      <c r="CF11" s="3"/>
      <c r="CG11" s="3"/>
      <c r="CH11" s="3"/>
      <c r="CI11" s="3"/>
      <c r="CJ11" s="3"/>
      <c r="CK11" s="3"/>
    </row>
    <row r="12" spans="1:89" s="3" customFormat="1" ht="51.75" thickBot="1">
      <c r="A12" s="99">
        <v>549</v>
      </c>
      <c r="B12" s="11" t="s">
        <v>5</v>
      </c>
      <c r="C12" s="11" t="s">
        <v>39</v>
      </c>
      <c r="D12" s="46" t="s">
        <v>39</v>
      </c>
      <c r="E12" s="46" t="s">
        <v>86</v>
      </c>
      <c r="F12" s="104" t="s">
        <v>74</v>
      </c>
      <c r="G12" s="104" t="s">
        <v>87</v>
      </c>
      <c r="H12" s="12">
        <v>1</v>
      </c>
      <c r="I12" s="40">
        <v>0.45</v>
      </c>
      <c r="J12" s="12">
        <f t="shared" si="1"/>
        <v>0.45</v>
      </c>
      <c r="K12" s="12">
        <f t="shared" si="2"/>
        <v>0.45</v>
      </c>
      <c r="L12" s="296">
        <v>1</v>
      </c>
      <c r="M12" s="12">
        <f t="shared" si="0"/>
        <v>1</v>
      </c>
      <c r="N12" s="12">
        <f t="shared" si="3"/>
        <v>1</v>
      </c>
      <c r="O12" s="183">
        <v>148666500</v>
      </c>
      <c r="P12" s="153">
        <v>1212299000</v>
      </c>
      <c r="Q12" s="163">
        <v>172797830</v>
      </c>
      <c r="R12" s="12">
        <f t="shared" si="4"/>
        <v>0.14253730309106913</v>
      </c>
      <c r="S12" s="307">
        <v>1087991462</v>
      </c>
      <c r="T12" s="307">
        <v>1082995000</v>
      </c>
      <c r="U12" s="83">
        <f t="shared" si="5"/>
        <v>0.99540762756463619</v>
      </c>
      <c r="V12" s="66" t="s">
        <v>76</v>
      </c>
      <c r="W12" s="93" t="s">
        <v>77</v>
      </c>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c r="BE12" s="60"/>
      <c r="BF12" s="60"/>
      <c r="BG12" s="60"/>
      <c r="BH12" s="60"/>
      <c r="BI12" s="60"/>
      <c r="BJ12" s="60"/>
      <c r="BK12" s="60"/>
      <c r="BL12" s="60"/>
      <c r="BM12" s="60"/>
      <c r="BN12" s="60"/>
      <c r="BO12" s="60"/>
      <c r="BP12" s="60"/>
      <c r="BQ12" s="60"/>
      <c r="BR12" s="60"/>
      <c r="BS12" s="60"/>
      <c r="BT12" s="60"/>
    </row>
    <row r="13" spans="1:89" s="3" customFormat="1" ht="51.75" thickBot="1">
      <c r="A13" s="99">
        <v>550</v>
      </c>
      <c r="B13" s="11" t="s">
        <v>5</v>
      </c>
      <c r="C13" s="11" t="s">
        <v>44</v>
      </c>
      <c r="D13" s="46" t="s">
        <v>36</v>
      </c>
      <c r="E13" s="46" t="s">
        <v>88</v>
      </c>
      <c r="F13" s="104" t="s">
        <v>74</v>
      </c>
      <c r="G13" s="104" t="s">
        <v>89</v>
      </c>
      <c r="H13" s="12">
        <v>1</v>
      </c>
      <c r="I13" s="43">
        <v>0.47</v>
      </c>
      <c r="J13" s="12">
        <f t="shared" si="1"/>
        <v>0.47</v>
      </c>
      <c r="K13" s="12">
        <f t="shared" si="2"/>
        <v>0.47</v>
      </c>
      <c r="L13" s="296">
        <v>1</v>
      </c>
      <c r="M13" s="12">
        <f t="shared" si="0"/>
        <v>1</v>
      </c>
      <c r="N13" s="12">
        <f t="shared" si="3"/>
        <v>1</v>
      </c>
      <c r="O13" s="183">
        <v>242200000</v>
      </c>
      <c r="P13" s="153">
        <v>110979000</v>
      </c>
      <c r="Q13" s="163">
        <v>102226740</v>
      </c>
      <c r="R13" s="12">
        <f t="shared" si="4"/>
        <v>0.92113589057389234</v>
      </c>
      <c r="S13" s="307">
        <v>129441195</v>
      </c>
      <c r="T13" s="307">
        <v>129441195</v>
      </c>
      <c r="U13" s="83">
        <f t="shared" si="5"/>
        <v>1</v>
      </c>
      <c r="V13" s="65" t="s">
        <v>76</v>
      </c>
      <c r="W13" s="93" t="s">
        <v>77</v>
      </c>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0"/>
      <c r="BM13" s="60"/>
      <c r="BN13" s="60"/>
      <c r="BO13" s="60"/>
      <c r="BP13" s="60"/>
      <c r="BQ13" s="60"/>
      <c r="BR13" s="60"/>
      <c r="BS13" s="60"/>
      <c r="BT13" s="60"/>
    </row>
    <row r="14" spans="1:89" s="48" customFormat="1" ht="77.25" thickBot="1">
      <c r="A14" s="100">
        <v>551</v>
      </c>
      <c r="B14" s="46" t="s">
        <v>5</v>
      </c>
      <c r="C14" s="11" t="s">
        <v>44</v>
      </c>
      <c r="D14" s="46" t="s">
        <v>36</v>
      </c>
      <c r="E14" s="46" t="s">
        <v>90</v>
      </c>
      <c r="F14" s="105" t="s">
        <v>74</v>
      </c>
      <c r="G14" s="105" t="s">
        <v>91</v>
      </c>
      <c r="H14" s="347">
        <v>0</v>
      </c>
      <c r="I14" s="54">
        <v>0</v>
      </c>
      <c r="J14" s="47" t="e">
        <f t="shared" si="1"/>
        <v>#DIV/0!</v>
      </c>
      <c r="K14" s="47" t="e">
        <f t="shared" si="2"/>
        <v>#DIV/0!</v>
      </c>
      <c r="L14" s="345">
        <v>1</v>
      </c>
      <c r="M14" s="47">
        <v>1</v>
      </c>
      <c r="N14" s="47">
        <f>IF(M14&gt;100%,100%,M14)</f>
        <v>1</v>
      </c>
      <c r="O14" s="184">
        <v>0</v>
      </c>
      <c r="P14" s="153">
        <v>0</v>
      </c>
      <c r="Q14" s="163">
        <v>0</v>
      </c>
      <c r="R14" s="47" t="e">
        <f t="shared" si="4"/>
        <v>#DIV/0!</v>
      </c>
      <c r="S14" s="307">
        <v>1679716777</v>
      </c>
      <c r="T14" s="307">
        <v>1679716777</v>
      </c>
      <c r="U14" s="83">
        <f t="shared" si="5"/>
        <v>1</v>
      </c>
      <c r="V14" s="74" t="s">
        <v>76</v>
      </c>
      <c r="W14" s="115" t="s">
        <v>77</v>
      </c>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row>
    <row r="15" spans="1:89" s="1" customFormat="1" ht="39" thickBot="1">
      <c r="A15" s="99">
        <v>552</v>
      </c>
      <c r="B15" s="11" t="s">
        <v>5</v>
      </c>
      <c r="C15" s="11" t="s">
        <v>46</v>
      </c>
      <c r="D15" s="46" t="s">
        <v>35</v>
      </c>
      <c r="E15" s="46" t="s">
        <v>92</v>
      </c>
      <c r="F15" s="104" t="s">
        <v>74</v>
      </c>
      <c r="G15" s="104" t="s">
        <v>93</v>
      </c>
      <c r="H15" s="12">
        <v>1</v>
      </c>
      <c r="I15" s="40">
        <v>1</v>
      </c>
      <c r="J15" s="12">
        <f t="shared" si="1"/>
        <v>1</v>
      </c>
      <c r="K15" s="12">
        <f t="shared" si="2"/>
        <v>1</v>
      </c>
      <c r="L15" s="296">
        <v>1</v>
      </c>
      <c r="M15" s="12">
        <f t="shared" si="0"/>
        <v>1</v>
      </c>
      <c r="N15" s="12">
        <f t="shared" si="3"/>
        <v>1</v>
      </c>
      <c r="O15" s="183">
        <v>7000000000</v>
      </c>
      <c r="P15" s="153">
        <v>7131140787</v>
      </c>
      <c r="Q15" s="163">
        <v>3576121594</v>
      </c>
      <c r="R15" s="12">
        <f t="shared" si="4"/>
        <v>0.5014795950346731</v>
      </c>
      <c r="S15" s="307">
        <v>4254291359</v>
      </c>
      <c r="T15" s="307">
        <v>4173853991</v>
      </c>
      <c r="U15" s="83">
        <f t="shared" si="5"/>
        <v>0.98109265181618699</v>
      </c>
      <c r="V15" s="66" t="s">
        <v>76</v>
      </c>
      <c r="W15" s="93" t="s">
        <v>77</v>
      </c>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row>
    <row r="16" spans="1:89" s="1" customFormat="1" ht="153.75" thickBot="1">
      <c r="A16" s="99">
        <v>553</v>
      </c>
      <c r="B16" s="11" t="s">
        <v>5</v>
      </c>
      <c r="C16" s="11" t="s">
        <v>48</v>
      </c>
      <c r="D16" s="46" t="s">
        <v>38</v>
      </c>
      <c r="E16" s="46" t="s">
        <v>94</v>
      </c>
      <c r="F16" s="104" t="s">
        <v>74</v>
      </c>
      <c r="G16" s="104" t="s">
        <v>95</v>
      </c>
      <c r="H16" s="12">
        <v>1</v>
      </c>
      <c r="I16" s="40">
        <v>0.375</v>
      </c>
      <c r="J16" s="12">
        <f t="shared" si="1"/>
        <v>0.375</v>
      </c>
      <c r="K16" s="12">
        <f t="shared" si="2"/>
        <v>0.375</v>
      </c>
      <c r="L16" s="296">
        <v>1</v>
      </c>
      <c r="M16" s="12">
        <f t="shared" si="0"/>
        <v>1</v>
      </c>
      <c r="N16" s="12">
        <f t="shared" si="3"/>
        <v>1</v>
      </c>
      <c r="O16" s="183">
        <v>154737500</v>
      </c>
      <c r="P16" s="153">
        <v>203942000</v>
      </c>
      <c r="Q16" s="163">
        <v>193611250</v>
      </c>
      <c r="R16" s="12">
        <f t="shared" si="4"/>
        <v>0.949344666620902</v>
      </c>
      <c r="S16" s="307">
        <v>232333500</v>
      </c>
      <c r="T16" s="307">
        <v>232333500</v>
      </c>
      <c r="U16" s="83">
        <f t="shared" si="5"/>
        <v>1</v>
      </c>
      <c r="V16" s="66" t="s">
        <v>76</v>
      </c>
      <c r="W16" s="93" t="s">
        <v>77</v>
      </c>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row>
    <row r="17" spans="1:72" s="3" customFormat="1" ht="76.5" customHeight="1" thickBot="1">
      <c r="A17" s="99">
        <v>554</v>
      </c>
      <c r="B17" s="11" t="s">
        <v>5</v>
      </c>
      <c r="C17" s="11" t="s">
        <v>48</v>
      </c>
      <c r="D17" s="46" t="s">
        <v>38</v>
      </c>
      <c r="E17" s="46" t="s">
        <v>96</v>
      </c>
      <c r="F17" s="104" t="s">
        <v>74</v>
      </c>
      <c r="G17" s="104" t="s">
        <v>97</v>
      </c>
      <c r="H17" s="12">
        <v>1</v>
      </c>
      <c r="I17" s="40">
        <v>0.3</v>
      </c>
      <c r="J17" s="12">
        <f t="shared" si="1"/>
        <v>0.3</v>
      </c>
      <c r="K17" s="12">
        <f t="shared" si="2"/>
        <v>0.3</v>
      </c>
      <c r="L17" s="296">
        <v>1</v>
      </c>
      <c r="M17" s="12">
        <f t="shared" si="0"/>
        <v>1</v>
      </c>
      <c r="N17" s="12">
        <f t="shared" si="3"/>
        <v>1</v>
      </c>
      <c r="O17" s="183">
        <v>154737500</v>
      </c>
      <c r="P17" s="153">
        <v>105533000</v>
      </c>
      <c r="Q17" s="163">
        <v>85576173</v>
      </c>
      <c r="R17" s="12">
        <f t="shared" si="4"/>
        <v>0.81089491438696903</v>
      </c>
      <c r="S17" s="307">
        <v>101839518</v>
      </c>
      <c r="T17" s="307">
        <v>101839518</v>
      </c>
      <c r="U17" s="83">
        <f t="shared" si="5"/>
        <v>1</v>
      </c>
      <c r="V17" s="66" t="s">
        <v>76</v>
      </c>
      <c r="W17" s="93" t="s">
        <v>77</v>
      </c>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c r="BM17" s="60"/>
      <c r="BN17" s="60"/>
      <c r="BO17" s="60"/>
      <c r="BP17" s="60"/>
      <c r="BQ17" s="60"/>
      <c r="BR17" s="60"/>
      <c r="BS17" s="60"/>
      <c r="BT17" s="60"/>
    </row>
    <row r="18" spans="1:72" s="1" customFormat="1" ht="89.25" customHeight="1" thickBot="1">
      <c r="A18" s="99">
        <v>555</v>
      </c>
      <c r="B18" s="11" t="s">
        <v>5</v>
      </c>
      <c r="C18" s="11" t="s">
        <v>40</v>
      </c>
      <c r="D18" s="46" t="s">
        <v>40</v>
      </c>
      <c r="E18" s="46" t="s">
        <v>98</v>
      </c>
      <c r="F18" s="104" t="s">
        <v>74</v>
      </c>
      <c r="G18" s="104" t="s">
        <v>99</v>
      </c>
      <c r="H18" s="12">
        <v>1</v>
      </c>
      <c r="I18" s="40">
        <v>0.61899999999999999</v>
      </c>
      <c r="J18" s="12">
        <f t="shared" si="1"/>
        <v>0.61899999999999999</v>
      </c>
      <c r="K18" s="12">
        <f t="shared" si="2"/>
        <v>0.61899999999999999</v>
      </c>
      <c r="L18" s="296">
        <v>1</v>
      </c>
      <c r="M18" s="12">
        <f t="shared" si="0"/>
        <v>1</v>
      </c>
      <c r="N18" s="12">
        <f t="shared" si="3"/>
        <v>1</v>
      </c>
      <c r="O18" s="183">
        <f>165581450+121979800</f>
        <v>287561250</v>
      </c>
      <c r="P18" s="153">
        <v>295844000</v>
      </c>
      <c r="Q18" s="163">
        <v>284608515</v>
      </c>
      <c r="R18" s="12">
        <f t="shared" si="4"/>
        <v>0.96202226511269451</v>
      </c>
      <c r="S18" s="307">
        <v>352971775</v>
      </c>
      <c r="T18" s="307">
        <v>352971775</v>
      </c>
      <c r="U18" s="83">
        <f t="shared" si="5"/>
        <v>1</v>
      </c>
      <c r="V18" s="66" t="s">
        <v>76</v>
      </c>
      <c r="W18" s="93" t="s">
        <v>77</v>
      </c>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row>
    <row r="19" spans="1:72" s="1" customFormat="1" ht="114" customHeight="1" thickBot="1">
      <c r="A19" s="99">
        <v>556</v>
      </c>
      <c r="B19" s="11" t="s">
        <v>5</v>
      </c>
      <c r="C19" s="11" t="s">
        <v>40</v>
      </c>
      <c r="D19" s="46" t="s">
        <v>40</v>
      </c>
      <c r="E19" s="46" t="s">
        <v>98</v>
      </c>
      <c r="F19" s="104" t="s">
        <v>74</v>
      </c>
      <c r="G19" s="104" t="s">
        <v>100</v>
      </c>
      <c r="H19" s="12">
        <v>1</v>
      </c>
      <c r="I19" s="40">
        <v>0.5</v>
      </c>
      <c r="J19" s="12">
        <f t="shared" si="1"/>
        <v>0.5</v>
      </c>
      <c r="K19" s="12">
        <f t="shared" si="2"/>
        <v>0.5</v>
      </c>
      <c r="L19" s="296">
        <v>1</v>
      </c>
      <c r="M19" s="12">
        <f t="shared" si="0"/>
        <v>1</v>
      </c>
      <c r="N19" s="12">
        <f t="shared" si="3"/>
        <v>1</v>
      </c>
      <c r="O19" s="183">
        <v>82939750</v>
      </c>
      <c r="P19" s="153">
        <v>74657000</v>
      </c>
      <c r="Q19" s="163">
        <v>61181155</v>
      </c>
      <c r="R19" s="12">
        <f t="shared" si="4"/>
        <v>0.81949656428734075</v>
      </c>
      <c r="S19" s="307">
        <v>75121165</v>
      </c>
      <c r="T19" s="307">
        <v>75121165</v>
      </c>
      <c r="U19" s="83">
        <f t="shared" si="5"/>
        <v>1</v>
      </c>
      <c r="V19" s="66" t="s">
        <v>76</v>
      </c>
      <c r="W19" s="93" t="s">
        <v>77</v>
      </c>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row>
    <row r="20" spans="1:72" s="1" customFormat="1" ht="105.75" customHeight="1" thickBot="1">
      <c r="A20" s="99">
        <v>558</v>
      </c>
      <c r="B20" s="11" t="s">
        <v>5</v>
      </c>
      <c r="C20" s="11" t="s">
        <v>47</v>
      </c>
      <c r="D20" s="46" t="s">
        <v>37</v>
      </c>
      <c r="E20" s="46" t="s">
        <v>101</v>
      </c>
      <c r="F20" s="104" t="s">
        <v>74</v>
      </c>
      <c r="G20" s="104" t="s">
        <v>102</v>
      </c>
      <c r="H20" s="12">
        <v>1</v>
      </c>
      <c r="I20" s="40">
        <v>0.1933</v>
      </c>
      <c r="J20" s="12">
        <f t="shared" si="1"/>
        <v>0.1933</v>
      </c>
      <c r="K20" s="12">
        <f t="shared" si="2"/>
        <v>0.1933</v>
      </c>
      <c r="L20" s="296">
        <v>1</v>
      </c>
      <c r="M20" s="12">
        <f t="shared" si="0"/>
        <v>1</v>
      </c>
      <c r="N20" s="12">
        <f t="shared" si="3"/>
        <v>1</v>
      </c>
      <c r="O20" s="183">
        <v>687896550</v>
      </c>
      <c r="P20" s="153">
        <v>3392457000</v>
      </c>
      <c r="Q20" s="163">
        <v>1737410472</v>
      </c>
      <c r="R20" s="12">
        <f t="shared" si="4"/>
        <v>0.51213927604682974</v>
      </c>
      <c r="S20" s="307">
        <v>3061033688</v>
      </c>
      <c r="T20" s="307">
        <v>3039152519</v>
      </c>
      <c r="U20" s="83">
        <f t="shared" si="5"/>
        <v>0.99285170591693273</v>
      </c>
      <c r="V20" s="66" t="s">
        <v>76</v>
      </c>
      <c r="W20" s="93" t="s">
        <v>77</v>
      </c>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row>
    <row r="21" spans="1:72" s="1" customFormat="1" ht="89.25" customHeight="1" thickBot="1">
      <c r="A21" s="99">
        <v>559</v>
      </c>
      <c r="B21" s="11" t="s">
        <v>5</v>
      </c>
      <c r="C21" s="11" t="s">
        <v>40</v>
      </c>
      <c r="D21" s="46" t="s">
        <v>40</v>
      </c>
      <c r="E21" s="46" t="s">
        <v>80</v>
      </c>
      <c r="F21" s="104" t="s">
        <v>74</v>
      </c>
      <c r="G21" s="104" t="s">
        <v>103</v>
      </c>
      <c r="H21" s="12">
        <v>1</v>
      </c>
      <c r="I21" s="40">
        <v>1</v>
      </c>
      <c r="J21" s="12">
        <f t="shared" si="1"/>
        <v>1</v>
      </c>
      <c r="K21" s="12">
        <f t="shared" si="2"/>
        <v>1</v>
      </c>
      <c r="L21" s="296">
        <v>1</v>
      </c>
      <c r="M21" s="12">
        <f t="shared" si="0"/>
        <v>1</v>
      </c>
      <c r="N21" s="12">
        <f t="shared" si="3"/>
        <v>1</v>
      </c>
      <c r="O21" s="183">
        <v>393591425</v>
      </c>
      <c r="P21" s="153">
        <v>355812000</v>
      </c>
      <c r="Q21" s="163">
        <v>233753315</v>
      </c>
      <c r="R21" s="12">
        <f t="shared" si="4"/>
        <v>0.65695736793587622</v>
      </c>
      <c r="S21" s="307">
        <v>227209248</v>
      </c>
      <c r="T21" s="307">
        <v>221671973</v>
      </c>
      <c r="U21" s="83">
        <f t="shared" si="5"/>
        <v>0.97562918301635326</v>
      </c>
      <c r="V21" s="66" t="s">
        <v>76</v>
      </c>
      <c r="W21" s="93" t="s">
        <v>77</v>
      </c>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row>
    <row r="22" spans="1:72" s="1" customFormat="1" ht="120.75" customHeight="1" thickBot="1">
      <c r="A22" s="99">
        <v>560</v>
      </c>
      <c r="B22" s="11" t="s">
        <v>5</v>
      </c>
      <c r="C22" s="11" t="s">
        <v>39</v>
      </c>
      <c r="D22" s="46" t="s">
        <v>39</v>
      </c>
      <c r="E22" s="46" t="s">
        <v>104</v>
      </c>
      <c r="F22" s="104" t="s">
        <v>74</v>
      </c>
      <c r="G22" s="104" t="s">
        <v>105</v>
      </c>
      <c r="H22" s="12">
        <v>0.05</v>
      </c>
      <c r="I22" s="40">
        <v>4.1000000000000002E-2</v>
      </c>
      <c r="J22" s="12">
        <f t="shared" si="1"/>
        <v>0.82</v>
      </c>
      <c r="K22" s="12">
        <f t="shared" si="2"/>
        <v>0.82</v>
      </c>
      <c r="L22" s="296">
        <v>0.1</v>
      </c>
      <c r="M22" s="12">
        <f t="shared" si="0"/>
        <v>2</v>
      </c>
      <c r="N22" s="12">
        <f t="shared" si="3"/>
        <v>1</v>
      </c>
      <c r="O22" s="183">
        <v>338994003</v>
      </c>
      <c r="P22" s="153">
        <v>1377533000</v>
      </c>
      <c r="Q22" s="163">
        <v>1250490013</v>
      </c>
      <c r="R22" s="12">
        <f t="shared" si="4"/>
        <v>0.90777499558994235</v>
      </c>
      <c r="S22" s="307">
        <v>1333761153</v>
      </c>
      <c r="T22" s="307">
        <v>1333761153</v>
      </c>
      <c r="U22" s="83">
        <f t="shared" si="5"/>
        <v>1</v>
      </c>
      <c r="V22" s="66" t="s">
        <v>76</v>
      </c>
      <c r="W22" s="93" t="s">
        <v>77</v>
      </c>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row>
    <row r="23" spans="1:72" s="1" customFormat="1" ht="114.75" customHeight="1" thickBot="1">
      <c r="A23" s="99">
        <v>561</v>
      </c>
      <c r="B23" s="11" t="s">
        <v>5</v>
      </c>
      <c r="C23" s="11" t="s">
        <v>40</v>
      </c>
      <c r="D23" s="46" t="s">
        <v>40</v>
      </c>
      <c r="E23" s="46" t="s">
        <v>80</v>
      </c>
      <c r="F23" s="104" t="s">
        <v>74</v>
      </c>
      <c r="G23" s="104" t="s">
        <v>106</v>
      </c>
      <c r="H23" s="12">
        <v>1</v>
      </c>
      <c r="I23" s="40">
        <v>0.28499999999999998</v>
      </c>
      <c r="J23" s="12">
        <f t="shared" si="1"/>
        <v>0.28499999999999998</v>
      </c>
      <c r="K23" s="12">
        <f t="shared" si="2"/>
        <v>0.28499999999999998</v>
      </c>
      <c r="L23" s="296">
        <v>1</v>
      </c>
      <c r="M23" s="12">
        <f t="shared" si="0"/>
        <v>1</v>
      </c>
      <c r="N23" s="12">
        <f t="shared" si="3"/>
        <v>1</v>
      </c>
      <c r="O23" s="183">
        <v>37174000</v>
      </c>
      <c r="P23" s="153">
        <v>37174000</v>
      </c>
      <c r="Q23" s="163">
        <v>34850025</v>
      </c>
      <c r="R23" s="12">
        <f t="shared" si="4"/>
        <v>0.93748385968687797</v>
      </c>
      <c r="S23" s="307">
        <v>34850025</v>
      </c>
      <c r="T23" s="307">
        <v>34850025</v>
      </c>
      <c r="U23" s="83">
        <f t="shared" si="5"/>
        <v>1</v>
      </c>
      <c r="V23" s="66" t="s">
        <v>76</v>
      </c>
      <c r="W23" s="93" t="s">
        <v>77</v>
      </c>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row>
    <row r="24" spans="1:72" s="1" customFormat="1" ht="76.5" customHeight="1" thickBot="1">
      <c r="A24" s="99">
        <v>562</v>
      </c>
      <c r="B24" s="11" t="s">
        <v>5</v>
      </c>
      <c r="C24" s="11" t="s">
        <v>40</v>
      </c>
      <c r="D24" s="46" t="s">
        <v>40</v>
      </c>
      <c r="E24" s="46" t="s">
        <v>80</v>
      </c>
      <c r="F24" s="104" t="s">
        <v>74</v>
      </c>
      <c r="G24" s="104" t="s">
        <v>107</v>
      </c>
      <c r="H24" s="12">
        <v>1</v>
      </c>
      <c r="I24" s="40">
        <v>0.5</v>
      </c>
      <c r="J24" s="12">
        <f t="shared" si="1"/>
        <v>0.5</v>
      </c>
      <c r="K24" s="12">
        <f t="shared" si="2"/>
        <v>0.5</v>
      </c>
      <c r="L24" s="296">
        <v>1</v>
      </c>
      <c r="M24" s="12">
        <f t="shared" si="0"/>
        <v>1</v>
      </c>
      <c r="N24" s="12">
        <f t="shared" si="3"/>
        <v>1</v>
      </c>
      <c r="O24" s="183">
        <v>58084000</v>
      </c>
      <c r="P24" s="153">
        <v>58084000</v>
      </c>
      <c r="Q24" s="163">
        <v>52275038</v>
      </c>
      <c r="R24" s="12">
        <f t="shared" si="4"/>
        <v>0.89999032435782655</v>
      </c>
      <c r="S24" s="307">
        <v>52275038</v>
      </c>
      <c r="T24" s="307">
        <v>52275038</v>
      </c>
      <c r="U24" s="83">
        <f t="shared" si="5"/>
        <v>1</v>
      </c>
      <c r="V24" s="66" t="s">
        <v>76</v>
      </c>
      <c r="W24" s="93" t="s">
        <v>77</v>
      </c>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row>
    <row r="25" spans="1:72" s="1" customFormat="1" ht="93" customHeight="1" thickBot="1">
      <c r="A25" s="99">
        <v>563</v>
      </c>
      <c r="B25" s="11" t="s">
        <v>5</v>
      </c>
      <c r="C25" s="11" t="s">
        <v>40</v>
      </c>
      <c r="D25" s="46" t="s">
        <v>40</v>
      </c>
      <c r="E25" s="46" t="s">
        <v>108</v>
      </c>
      <c r="F25" s="104" t="s">
        <v>74</v>
      </c>
      <c r="G25" s="104" t="s">
        <v>109</v>
      </c>
      <c r="H25" s="12">
        <v>1</v>
      </c>
      <c r="I25" s="40">
        <v>0.33329999999999999</v>
      </c>
      <c r="J25" s="12">
        <f t="shared" si="1"/>
        <v>0.33329999999999999</v>
      </c>
      <c r="K25" s="12">
        <f t="shared" si="2"/>
        <v>0.33329999999999999</v>
      </c>
      <c r="L25" s="296">
        <v>1</v>
      </c>
      <c r="M25" s="12">
        <f t="shared" ref="M25:M27" si="6">L25/K25</f>
        <v>3.0003000300030003</v>
      </c>
      <c r="N25" s="12">
        <f t="shared" si="3"/>
        <v>1</v>
      </c>
      <c r="O25" s="183">
        <v>286240000</v>
      </c>
      <c r="P25" s="153">
        <v>286240000</v>
      </c>
      <c r="Q25" s="163">
        <v>246273510</v>
      </c>
      <c r="R25" s="12">
        <f t="shared" si="4"/>
        <v>0.86037419647847957</v>
      </c>
      <c r="S25" s="307">
        <v>259439075</v>
      </c>
      <c r="T25" s="307">
        <v>259439075</v>
      </c>
      <c r="U25" s="83">
        <f t="shared" si="5"/>
        <v>1</v>
      </c>
      <c r="V25" s="66" t="s">
        <v>76</v>
      </c>
      <c r="W25" s="93" t="s">
        <v>77</v>
      </c>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row>
    <row r="26" spans="1:72" s="1" customFormat="1" ht="51.75" thickBot="1">
      <c r="A26" s="99">
        <v>564</v>
      </c>
      <c r="B26" s="11" t="s">
        <v>5</v>
      </c>
      <c r="C26" s="11" t="s">
        <v>40</v>
      </c>
      <c r="D26" s="46" t="s">
        <v>40</v>
      </c>
      <c r="E26" s="46" t="s">
        <v>80</v>
      </c>
      <c r="F26" s="104" t="s">
        <v>74</v>
      </c>
      <c r="G26" s="104" t="s">
        <v>110</v>
      </c>
      <c r="H26" s="12">
        <v>1</v>
      </c>
      <c r="I26" s="40">
        <v>0.625</v>
      </c>
      <c r="J26" s="12">
        <f t="shared" si="1"/>
        <v>0.625</v>
      </c>
      <c r="K26" s="12">
        <f t="shared" si="2"/>
        <v>0.625</v>
      </c>
      <c r="L26" s="296">
        <v>1</v>
      </c>
      <c r="M26" s="12">
        <f t="shared" si="6"/>
        <v>1.6</v>
      </c>
      <c r="N26" s="12">
        <f t="shared" si="3"/>
        <v>1</v>
      </c>
      <c r="O26" s="183">
        <v>56742000</v>
      </c>
      <c r="P26" s="153">
        <v>56742000</v>
      </c>
      <c r="Q26" s="163">
        <v>45175958</v>
      </c>
      <c r="R26" s="12">
        <f t="shared" si="4"/>
        <v>0.79616435797116769</v>
      </c>
      <c r="S26" s="307">
        <v>45175958</v>
      </c>
      <c r="T26" s="307">
        <v>45175958</v>
      </c>
      <c r="U26" s="83">
        <f t="shared" si="5"/>
        <v>1</v>
      </c>
      <c r="V26" s="66" t="s">
        <v>76</v>
      </c>
      <c r="W26" s="93" t="s">
        <v>77</v>
      </c>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row>
    <row r="27" spans="1:72" s="1" customFormat="1" ht="89.25" customHeight="1" thickBot="1">
      <c r="A27" s="99">
        <v>565</v>
      </c>
      <c r="B27" s="11" t="s">
        <v>5</v>
      </c>
      <c r="C27" s="11" t="s">
        <v>40</v>
      </c>
      <c r="D27" s="46" t="s">
        <v>40</v>
      </c>
      <c r="E27" s="46" t="s">
        <v>80</v>
      </c>
      <c r="F27" s="104" t="s">
        <v>74</v>
      </c>
      <c r="G27" s="104" t="s">
        <v>111</v>
      </c>
      <c r="H27" s="12">
        <v>1</v>
      </c>
      <c r="I27" s="40">
        <v>1</v>
      </c>
      <c r="J27" s="12">
        <f t="shared" si="1"/>
        <v>1</v>
      </c>
      <c r="K27" s="12">
        <f t="shared" si="2"/>
        <v>1</v>
      </c>
      <c r="L27" s="296">
        <v>1</v>
      </c>
      <c r="M27" s="12">
        <f t="shared" si="6"/>
        <v>1</v>
      </c>
      <c r="N27" s="12">
        <f t="shared" si="3"/>
        <v>1</v>
      </c>
      <c r="O27" s="183">
        <v>119318000</v>
      </c>
      <c r="P27" s="153">
        <v>119318000</v>
      </c>
      <c r="Q27" s="163">
        <v>66731345</v>
      </c>
      <c r="R27" s="12">
        <f t="shared" si="4"/>
        <v>0.55927307698754591</v>
      </c>
      <c r="S27" s="307">
        <v>88415805</v>
      </c>
      <c r="T27" s="307">
        <v>88415805</v>
      </c>
      <c r="U27" s="83">
        <f t="shared" si="5"/>
        <v>1</v>
      </c>
      <c r="V27" s="66" t="s">
        <v>76</v>
      </c>
      <c r="W27" s="93" t="s">
        <v>77</v>
      </c>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row>
    <row r="28" spans="1:72" s="1" customFormat="1" ht="63.75" customHeight="1" thickBot="1">
      <c r="A28" s="99">
        <v>566</v>
      </c>
      <c r="B28" s="11" t="s">
        <v>6</v>
      </c>
      <c r="C28" s="11" t="s">
        <v>49</v>
      </c>
      <c r="D28" s="46" t="s">
        <v>35</v>
      </c>
      <c r="E28" s="46" t="s">
        <v>49</v>
      </c>
      <c r="F28" s="104" t="s">
        <v>112</v>
      </c>
      <c r="G28" s="104" t="s">
        <v>113</v>
      </c>
      <c r="H28" s="13" t="s">
        <v>114</v>
      </c>
      <c r="I28" s="64">
        <v>0</v>
      </c>
      <c r="J28" s="65" t="s">
        <v>115</v>
      </c>
      <c r="K28" s="133">
        <f>IF(AND(I28&gt;0,J28="(por demanda)"),100%,0%)</f>
        <v>0</v>
      </c>
      <c r="L28" s="64">
        <v>3</v>
      </c>
      <c r="M28" s="65" t="s">
        <v>115</v>
      </c>
      <c r="N28" s="133">
        <f>IF(AND(L28&gt;0,M28="(por demanda)"),100%,0%)</f>
        <v>1</v>
      </c>
      <c r="O28" s="185">
        <v>1030000000</v>
      </c>
      <c r="P28" s="154">
        <v>439000000</v>
      </c>
      <c r="Q28" s="164">
        <v>0</v>
      </c>
      <c r="R28" s="75">
        <f>Q28/P28</f>
        <v>0</v>
      </c>
      <c r="S28" s="286">
        <v>438900000</v>
      </c>
      <c r="T28" s="286">
        <v>184338630</v>
      </c>
      <c r="U28" s="83">
        <f t="shared" si="5"/>
        <v>0.42000143540669854</v>
      </c>
      <c r="V28" s="66" t="s">
        <v>76</v>
      </c>
      <c r="W28" s="87" t="s">
        <v>116</v>
      </c>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row>
    <row r="29" spans="1:72" s="1" customFormat="1" ht="76.5" customHeight="1" thickBot="1">
      <c r="A29" s="99">
        <v>567</v>
      </c>
      <c r="B29" s="11" t="s">
        <v>6</v>
      </c>
      <c r="C29" s="11" t="s">
        <v>49</v>
      </c>
      <c r="D29" s="46" t="s">
        <v>35</v>
      </c>
      <c r="E29" s="46" t="s">
        <v>49</v>
      </c>
      <c r="F29" s="104" t="s">
        <v>112</v>
      </c>
      <c r="G29" s="104" t="s">
        <v>117</v>
      </c>
      <c r="H29" s="13" t="s">
        <v>114</v>
      </c>
      <c r="I29" s="138">
        <v>362</v>
      </c>
      <c r="J29" s="65" t="s">
        <v>115</v>
      </c>
      <c r="K29" s="133">
        <f>IF(AND(I29&gt;0,J29="(por demanda)"),100%,0%)</f>
        <v>1</v>
      </c>
      <c r="L29" s="64">
        <v>362</v>
      </c>
      <c r="M29" s="65" t="s">
        <v>115</v>
      </c>
      <c r="N29" s="133">
        <f>IF(AND(L29&gt;0,M29="(por demanda)"),100%,0%)</f>
        <v>1</v>
      </c>
      <c r="O29" s="185">
        <v>1602000000</v>
      </c>
      <c r="P29" s="154">
        <v>510000000</v>
      </c>
      <c r="Q29" s="164">
        <v>484330000</v>
      </c>
      <c r="R29" s="75">
        <v>0.94969999999999999</v>
      </c>
      <c r="S29" s="286">
        <v>510000000</v>
      </c>
      <c r="T29" s="286">
        <v>484328076</v>
      </c>
      <c r="U29" s="83">
        <f t="shared" si="5"/>
        <v>0.94966289411764704</v>
      </c>
      <c r="V29" s="66" t="s">
        <v>76</v>
      </c>
      <c r="W29" s="86" t="s">
        <v>116</v>
      </c>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row>
    <row r="30" spans="1:72" s="1" customFormat="1" ht="88.5" customHeight="1" thickBot="1">
      <c r="A30" s="99">
        <v>570</v>
      </c>
      <c r="B30" s="11" t="s">
        <v>7</v>
      </c>
      <c r="C30" s="11" t="s">
        <v>47</v>
      </c>
      <c r="D30" s="46" t="s">
        <v>37</v>
      </c>
      <c r="E30" s="46" t="s">
        <v>73</v>
      </c>
      <c r="F30" s="104" t="s">
        <v>118</v>
      </c>
      <c r="G30" s="106" t="s">
        <v>119</v>
      </c>
      <c r="H30" s="11">
        <v>3</v>
      </c>
      <c r="I30" s="138">
        <v>3</v>
      </c>
      <c r="J30" s="67">
        <f>I30/H30</f>
        <v>1</v>
      </c>
      <c r="K30" s="68">
        <f t="shared" ref="K30:K39" si="7">IF(J30&gt;100%,100%,J30)</f>
        <v>1</v>
      </c>
      <c r="L30" s="138">
        <v>3</v>
      </c>
      <c r="M30" s="67">
        <f>L30/H30</f>
        <v>1</v>
      </c>
      <c r="N30" s="68">
        <f t="shared" ref="N30" si="8">IF(M30&gt;100%,100%,M30)</f>
        <v>1</v>
      </c>
      <c r="O30" s="183">
        <v>30000000</v>
      </c>
      <c r="P30" s="153">
        <v>30000000</v>
      </c>
      <c r="Q30" s="163">
        <v>30000000</v>
      </c>
      <c r="R30" s="33">
        <f t="shared" ref="R30:R37" si="9">Q30/P30</f>
        <v>1</v>
      </c>
      <c r="S30" s="287">
        <v>30000000</v>
      </c>
      <c r="T30" s="287">
        <v>30000000</v>
      </c>
      <c r="U30" s="83">
        <f t="shared" si="5"/>
        <v>1</v>
      </c>
      <c r="V30" s="66" t="s">
        <v>76</v>
      </c>
      <c r="W30" s="93" t="s">
        <v>120</v>
      </c>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row>
    <row r="31" spans="1:72" s="1" customFormat="1" ht="76.5" customHeight="1" thickBot="1">
      <c r="A31" s="99">
        <v>571</v>
      </c>
      <c r="B31" s="11" t="s">
        <v>7</v>
      </c>
      <c r="C31" s="11" t="s">
        <v>39</v>
      </c>
      <c r="D31" s="46" t="s">
        <v>39</v>
      </c>
      <c r="E31" s="46" t="s">
        <v>104</v>
      </c>
      <c r="F31" s="104" t="s">
        <v>121</v>
      </c>
      <c r="G31" s="104" t="s">
        <v>122</v>
      </c>
      <c r="H31" s="13" t="s">
        <v>114</v>
      </c>
      <c r="I31" s="138">
        <v>611</v>
      </c>
      <c r="J31" s="65" t="s">
        <v>115</v>
      </c>
      <c r="K31" s="133">
        <f>IF(AND(I31&gt;0,J31="(por demanda)"),100%,0%)</f>
        <v>1</v>
      </c>
      <c r="L31" s="138">
        <v>741</v>
      </c>
      <c r="M31" s="65" t="s">
        <v>115</v>
      </c>
      <c r="N31" s="133">
        <f>IF(AND(L31&gt;0,M31="(por demanda)"),100%,0%)</f>
        <v>1</v>
      </c>
      <c r="O31" s="183">
        <v>220000000</v>
      </c>
      <c r="P31" s="153">
        <v>220000000</v>
      </c>
      <c r="Q31" s="165">
        <v>97079955.349999994</v>
      </c>
      <c r="R31" s="33">
        <f t="shared" si="9"/>
        <v>0.44127252431818181</v>
      </c>
      <c r="S31" s="287">
        <v>220000000</v>
      </c>
      <c r="T31" s="287">
        <v>161740973.66832918</v>
      </c>
      <c r="U31" s="83">
        <f t="shared" si="5"/>
        <v>0.73518624394695087</v>
      </c>
      <c r="V31" s="66" t="s">
        <v>76</v>
      </c>
      <c r="W31" s="93" t="s">
        <v>123</v>
      </c>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row>
    <row r="32" spans="1:72" s="1" customFormat="1" ht="64.5" thickBot="1">
      <c r="A32" s="99">
        <v>572</v>
      </c>
      <c r="B32" s="11" t="s">
        <v>7</v>
      </c>
      <c r="C32" s="11" t="s">
        <v>47</v>
      </c>
      <c r="D32" s="46" t="s">
        <v>37</v>
      </c>
      <c r="E32" s="46" t="s">
        <v>73</v>
      </c>
      <c r="F32" s="104" t="s">
        <v>124</v>
      </c>
      <c r="G32" s="104" t="s">
        <v>125</v>
      </c>
      <c r="H32" s="11">
        <v>1</v>
      </c>
      <c r="I32" s="138">
        <v>0.8</v>
      </c>
      <c r="J32" s="67">
        <f>I32/H32</f>
        <v>0.8</v>
      </c>
      <c r="K32" s="68">
        <f t="shared" si="7"/>
        <v>0.8</v>
      </c>
      <c r="L32" s="138">
        <v>1</v>
      </c>
      <c r="M32" s="67">
        <f t="shared" ref="M32:M37" si="10">L32/H32</f>
        <v>1</v>
      </c>
      <c r="N32" s="68">
        <f t="shared" ref="N32:N37" si="11">IF(M32&gt;100%,100%,M32)</f>
        <v>1</v>
      </c>
      <c r="O32" s="183">
        <v>50000000</v>
      </c>
      <c r="P32" s="153">
        <v>50000000</v>
      </c>
      <c r="Q32" s="163">
        <v>40000000</v>
      </c>
      <c r="R32" s="33">
        <f t="shared" si="9"/>
        <v>0.8</v>
      </c>
      <c r="S32" s="287">
        <v>50000000</v>
      </c>
      <c r="T32" s="287">
        <v>40000000</v>
      </c>
      <c r="U32" s="83">
        <f t="shared" si="5"/>
        <v>0.8</v>
      </c>
      <c r="V32" s="66" t="s">
        <v>76</v>
      </c>
      <c r="W32" s="93" t="s">
        <v>126</v>
      </c>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row>
    <row r="33" spans="1:72" s="1" customFormat="1" ht="63.75" customHeight="1" thickBot="1">
      <c r="A33" s="99">
        <v>573</v>
      </c>
      <c r="B33" s="11" t="s">
        <v>8</v>
      </c>
      <c r="C33" s="30" t="s">
        <v>46</v>
      </c>
      <c r="D33" s="46" t="s">
        <v>35</v>
      </c>
      <c r="E33" s="46" t="s">
        <v>46</v>
      </c>
      <c r="F33" s="104" t="s">
        <v>127</v>
      </c>
      <c r="G33" s="104" t="s">
        <v>128</v>
      </c>
      <c r="H33" s="29">
        <v>50</v>
      </c>
      <c r="I33" s="64">
        <v>203</v>
      </c>
      <c r="J33" s="12">
        <f>I33/H33</f>
        <v>4.0599999999999996</v>
      </c>
      <c r="K33" s="68">
        <f t="shared" si="7"/>
        <v>1</v>
      </c>
      <c r="L33" s="64">
        <v>262</v>
      </c>
      <c r="M33" s="12">
        <f t="shared" si="10"/>
        <v>5.24</v>
      </c>
      <c r="N33" s="68">
        <f t="shared" si="11"/>
        <v>1</v>
      </c>
      <c r="O33" s="183">
        <v>458000000</v>
      </c>
      <c r="P33" s="154">
        <v>458000000</v>
      </c>
      <c r="Q33" s="164">
        <v>0</v>
      </c>
      <c r="R33" s="34">
        <f t="shared" si="9"/>
        <v>0</v>
      </c>
      <c r="S33" s="288">
        <v>462000000</v>
      </c>
      <c r="T33" s="288">
        <v>461605583</v>
      </c>
      <c r="U33" s="83">
        <f t="shared" si="5"/>
        <v>0.99914628354978352</v>
      </c>
      <c r="V33" s="65" t="s">
        <v>76</v>
      </c>
      <c r="W33" s="93" t="s">
        <v>129</v>
      </c>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row>
    <row r="34" spans="1:72" s="1" customFormat="1" ht="64.5" thickBot="1">
      <c r="A34" s="99">
        <v>574</v>
      </c>
      <c r="B34" s="11" t="s">
        <v>8</v>
      </c>
      <c r="C34" s="11" t="s">
        <v>46</v>
      </c>
      <c r="D34" s="46" t="s">
        <v>35</v>
      </c>
      <c r="E34" s="46" t="s">
        <v>46</v>
      </c>
      <c r="F34" s="104" t="s">
        <v>127</v>
      </c>
      <c r="G34" s="104" t="s">
        <v>130</v>
      </c>
      <c r="H34" s="29">
        <v>150</v>
      </c>
      <c r="I34" s="64">
        <v>469</v>
      </c>
      <c r="J34" s="12">
        <f>I34/H34</f>
        <v>3.1266666666666665</v>
      </c>
      <c r="K34" s="68">
        <f t="shared" si="7"/>
        <v>1</v>
      </c>
      <c r="L34" s="64">
        <v>685</v>
      </c>
      <c r="M34" s="12">
        <f t="shared" si="10"/>
        <v>4.5666666666666664</v>
      </c>
      <c r="N34" s="68">
        <f t="shared" si="11"/>
        <v>1</v>
      </c>
      <c r="O34" s="183">
        <v>1362000000</v>
      </c>
      <c r="P34" s="154">
        <v>1362000000</v>
      </c>
      <c r="Q34" s="164">
        <v>16127654</v>
      </c>
      <c r="R34" s="34">
        <f t="shared" si="9"/>
        <v>1.1841155653450808E-2</v>
      </c>
      <c r="S34" s="288">
        <v>1466000000</v>
      </c>
      <c r="T34" s="288">
        <v>1465576307</v>
      </c>
      <c r="U34" s="83">
        <f t="shared" si="5"/>
        <v>0.9997109870395634</v>
      </c>
      <c r="V34" s="66" t="s">
        <v>76</v>
      </c>
      <c r="W34" s="93" t="s">
        <v>129</v>
      </c>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row>
    <row r="35" spans="1:72" s="1" customFormat="1" ht="64.5" thickBot="1">
      <c r="A35" s="99">
        <v>575</v>
      </c>
      <c r="B35" s="11" t="s">
        <v>8</v>
      </c>
      <c r="C35" s="11" t="s">
        <v>46</v>
      </c>
      <c r="D35" s="46" t="s">
        <v>35</v>
      </c>
      <c r="E35" s="11" t="s">
        <v>46</v>
      </c>
      <c r="F35" s="104" t="s">
        <v>127</v>
      </c>
      <c r="G35" s="104" t="s">
        <v>131</v>
      </c>
      <c r="H35" s="29">
        <v>14</v>
      </c>
      <c r="I35" s="64">
        <v>26</v>
      </c>
      <c r="J35" s="12">
        <f>I35/H35</f>
        <v>1.8571428571428572</v>
      </c>
      <c r="K35" s="68">
        <f t="shared" si="7"/>
        <v>1</v>
      </c>
      <c r="L35" s="64">
        <v>26</v>
      </c>
      <c r="M35" s="12">
        <f t="shared" si="10"/>
        <v>1.8571428571428572</v>
      </c>
      <c r="N35" s="68">
        <f t="shared" si="11"/>
        <v>1</v>
      </c>
      <c r="O35" s="183">
        <v>37500000</v>
      </c>
      <c r="P35" s="154">
        <v>37500000</v>
      </c>
      <c r="Q35" s="164">
        <v>0</v>
      </c>
      <c r="R35" s="34">
        <f t="shared" si="9"/>
        <v>0</v>
      </c>
      <c r="S35" s="288">
        <v>82000000</v>
      </c>
      <c r="T35" s="288">
        <v>79961879</v>
      </c>
      <c r="U35" s="83">
        <f t="shared" si="5"/>
        <v>0.97514486585365856</v>
      </c>
      <c r="V35" s="65" t="s">
        <v>76</v>
      </c>
      <c r="W35" s="93" t="s">
        <v>129</v>
      </c>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row>
    <row r="36" spans="1:72" s="1" customFormat="1" ht="64.5" thickBot="1">
      <c r="A36" s="99">
        <v>576</v>
      </c>
      <c r="B36" s="11" t="s">
        <v>8</v>
      </c>
      <c r="C36" s="11" t="s">
        <v>46</v>
      </c>
      <c r="D36" s="46" t="s">
        <v>35</v>
      </c>
      <c r="E36" s="46" t="s">
        <v>46</v>
      </c>
      <c r="F36" s="104" t="s">
        <v>127</v>
      </c>
      <c r="G36" s="104" t="s">
        <v>132</v>
      </c>
      <c r="H36" s="29">
        <v>10</v>
      </c>
      <c r="I36" s="64">
        <v>51</v>
      </c>
      <c r="J36" s="12">
        <f>I36/H36</f>
        <v>5.0999999999999996</v>
      </c>
      <c r="K36" s="68">
        <f t="shared" si="7"/>
        <v>1</v>
      </c>
      <c r="L36" s="64">
        <v>51</v>
      </c>
      <c r="M36" s="12">
        <f t="shared" si="10"/>
        <v>5.0999999999999996</v>
      </c>
      <c r="N36" s="68">
        <f t="shared" si="11"/>
        <v>1</v>
      </c>
      <c r="O36" s="186">
        <v>26000000</v>
      </c>
      <c r="P36" s="154">
        <v>26000000</v>
      </c>
      <c r="Q36" s="164">
        <v>0</v>
      </c>
      <c r="R36" s="34">
        <f t="shared" si="9"/>
        <v>0</v>
      </c>
      <c r="S36" s="288">
        <v>140750000</v>
      </c>
      <c r="T36" s="288">
        <v>138885083</v>
      </c>
      <c r="U36" s="83">
        <f t="shared" si="5"/>
        <v>0.98675014564831265</v>
      </c>
      <c r="V36" s="65" t="s">
        <v>76</v>
      </c>
      <c r="W36" s="93" t="s">
        <v>129</v>
      </c>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row>
    <row r="37" spans="1:72" s="1" customFormat="1" ht="63.75">
      <c r="A37" s="99">
        <v>577</v>
      </c>
      <c r="B37" s="11" t="s">
        <v>8</v>
      </c>
      <c r="C37" s="11" t="s">
        <v>43</v>
      </c>
      <c r="D37" s="46" t="s">
        <v>35</v>
      </c>
      <c r="E37" s="46" t="s">
        <v>133</v>
      </c>
      <c r="F37" s="104" t="s">
        <v>134</v>
      </c>
      <c r="G37" s="104" t="s">
        <v>135</v>
      </c>
      <c r="H37" s="29">
        <v>230</v>
      </c>
      <c r="I37" s="64">
        <v>202</v>
      </c>
      <c r="J37" s="12">
        <f>I37/230</f>
        <v>0.87826086956521743</v>
      </c>
      <c r="K37" s="68">
        <f t="shared" si="7"/>
        <v>0.87826086956521743</v>
      </c>
      <c r="L37" s="64">
        <v>251</v>
      </c>
      <c r="M37" s="12">
        <f t="shared" si="10"/>
        <v>1.0913043478260869</v>
      </c>
      <c r="N37" s="68">
        <f t="shared" si="11"/>
        <v>1</v>
      </c>
      <c r="O37" s="186">
        <v>696500000</v>
      </c>
      <c r="P37" s="154">
        <v>696500000</v>
      </c>
      <c r="Q37" s="164">
        <v>0</v>
      </c>
      <c r="R37" s="34">
        <f t="shared" si="9"/>
        <v>0</v>
      </c>
      <c r="S37" s="288">
        <v>429250000</v>
      </c>
      <c r="T37" s="288">
        <v>428797068</v>
      </c>
      <c r="U37" s="83">
        <f t="shared" si="5"/>
        <v>0.99894482935352358</v>
      </c>
      <c r="V37" s="65" t="s">
        <v>136</v>
      </c>
      <c r="W37" s="93" t="s">
        <v>129</v>
      </c>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row>
    <row r="38" spans="1:72" s="1" customFormat="1" ht="51.75" thickBot="1">
      <c r="A38" s="99">
        <v>578</v>
      </c>
      <c r="B38" s="11" t="s">
        <v>8</v>
      </c>
      <c r="C38" s="11" t="s">
        <v>40</v>
      </c>
      <c r="D38" s="46" t="s">
        <v>40</v>
      </c>
      <c r="E38" s="46" t="s">
        <v>80</v>
      </c>
      <c r="F38" s="104" t="s">
        <v>137</v>
      </c>
      <c r="G38" s="104" t="s">
        <v>138</v>
      </c>
      <c r="H38" s="13" t="s">
        <v>139</v>
      </c>
      <c r="I38" s="64">
        <v>6</v>
      </c>
      <c r="J38" s="65" t="s">
        <v>115</v>
      </c>
      <c r="K38" s="133">
        <f>IF(AND(I38&gt;0,J38="(por demanda)"),100%,0%)</f>
        <v>1</v>
      </c>
      <c r="L38" s="64">
        <v>6</v>
      </c>
      <c r="M38" s="65" t="s">
        <v>115</v>
      </c>
      <c r="N38" s="133">
        <f>IF(AND(L38&gt;0,M38="(por demanda)"),100%,0%)</f>
        <v>1</v>
      </c>
      <c r="O38" s="186" t="s">
        <v>140</v>
      </c>
      <c r="P38" s="186" t="s">
        <v>140</v>
      </c>
      <c r="Q38" s="186" t="s">
        <v>140</v>
      </c>
      <c r="R38" s="186" t="s">
        <v>140</v>
      </c>
      <c r="S38" s="289" t="s">
        <v>140</v>
      </c>
      <c r="T38" s="289" t="s">
        <v>140</v>
      </c>
      <c r="U38" s="186" t="s">
        <v>140</v>
      </c>
      <c r="V38" s="65" t="s">
        <v>116</v>
      </c>
      <c r="W38" s="116" t="s">
        <v>116</v>
      </c>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row>
    <row r="39" spans="1:72" s="1" customFormat="1" ht="64.5" thickBot="1">
      <c r="A39" s="99">
        <v>579</v>
      </c>
      <c r="B39" s="11" t="s">
        <v>9</v>
      </c>
      <c r="C39" s="11" t="s">
        <v>40</v>
      </c>
      <c r="D39" s="46" t="s">
        <v>40</v>
      </c>
      <c r="E39" s="46" t="s">
        <v>141</v>
      </c>
      <c r="F39" s="104" t="s">
        <v>142</v>
      </c>
      <c r="G39" s="104" t="s">
        <v>143</v>
      </c>
      <c r="H39" s="29">
        <v>2</v>
      </c>
      <c r="I39" s="64">
        <v>3</v>
      </c>
      <c r="J39" s="68">
        <f>I39/H39</f>
        <v>1.5</v>
      </c>
      <c r="K39" s="68">
        <f t="shared" si="7"/>
        <v>1</v>
      </c>
      <c r="L39" s="64">
        <v>5</v>
      </c>
      <c r="M39" s="68">
        <f>L39/H39</f>
        <v>2.5</v>
      </c>
      <c r="N39" s="68">
        <f>IF(M39&gt;100%,100%,M39)</f>
        <v>1</v>
      </c>
      <c r="O39" s="187">
        <v>71900000</v>
      </c>
      <c r="P39" s="155">
        <v>71900000</v>
      </c>
      <c r="Q39" s="166">
        <v>59000000</v>
      </c>
      <c r="R39" s="117">
        <f>Q39/P39</f>
        <v>0.8205841446453408</v>
      </c>
      <c r="S39" s="283">
        <f>71900000+10992000</f>
        <v>82892000</v>
      </c>
      <c r="T39" s="283">
        <f>71900000+10992000</f>
        <v>82892000</v>
      </c>
      <c r="U39" s="83">
        <f>T39/S39</f>
        <v>1</v>
      </c>
      <c r="V39" s="15" t="s">
        <v>76</v>
      </c>
      <c r="W39" s="8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row>
    <row r="40" spans="1:72" s="1" customFormat="1" ht="64.5" thickBot="1">
      <c r="A40" s="99">
        <v>580</v>
      </c>
      <c r="B40" s="11" t="s">
        <v>9</v>
      </c>
      <c r="C40" s="11" t="s">
        <v>40</v>
      </c>
      <c r="D40" s="46" t="s">
        <v>40</v>
      </c>
      <c r="E40" s="46" t="s">
        <v>141</v>
      </c>
      <c r="F40" s="104" t="s">
        <v>142</v>
      </c>
      <c r="G40" s="104" t="s">
        <v>144</v>
      </c>
      <c r="H40" s="29">
        <v>0.2</v>
      </c>
      <c r="I40" s="64">
        <v>0.7</v>
      </c>
      <c r="J40" s="68">
        <f>I40/H40</f>
        <v>3.4999999999999996</v>
      </c>
      <c r="K40" s="68">
        <f t="shared" ref="K40:K42" si="12">IF(J40&gt;100%,100%,J40)</f>
        <v>1</v>
      </c>
      <c r="L40" s="64">
        <v>0.2</v>
      </c>
      <c r="M40" s="68">
        <f>L40/H40</f>
        <v>1</v>
      </c>
      <c r="N40" s="68">
        <f t="shared" ref="N40" si="13">IF(M40&gt;100%,100%,M40)</f>
        <v>1</v>
      </c>
      <c r="O40" s="187">
        <v>8000000</v>
      </c>
      <c r="P40" s="155">
        <v>8000000</v>
      </c>
      <c r="Q40" s="166">
        <v>6280000</v>
      </c>
      <c r="R40" s="117">
        <f>Q40/P40</f>
        <v>0.78500000000000003</v>
      </c>
      <c r="S40" s="283">
        <v>8000000</v>
      </c>
      <c r="T40" s="283">
        <v>8000000</v>
      </c>
      <c r="U40" s="83">
        <f>T40/S40</f>
        <v>1</v>
      </c>
      <c r="V40" s="15" t="s">
        <v>76</v>
      </c>
      <c r="W40" s="8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row>
    <row r="41" spans="1:72" s="1" customFormat="1" ht="76.5">
      <c r="A41" s="99">
        <v>581</v>
      </c>
      <c r="B41" s="11" t="s">
        <v>9</v>
      </c>
      <c r="C41" s="11" t="s">
        <v>40</v>
      </c>
      <c r="D41" s="46" t="s">
        <v>40</v>
      </c>
      <c r="E41" s="46" t="s">
        <v>141</v>
      </c>
      <c r="F41" s="104" t="s">
        <v>145</v>
      </c>
      <c r="G41" s="104" t="s">
        <v>146</v>
      </c>
      <c r="H41" s="13" t="s">
        <v>114</v>
      </c>
      <c r="I41" s="64">
        <v>802</v>
      </c>
      <c r="J41" s="65" t="s">
        <v>115</v>
      </c>
      <c r="K41" s="133">
        <f>IF(AND(I41&gt;0,J41="(por demanda)"),100%,0%)</f>
        <v>1</v>
      </c>
      <c r="L41" s="64">
        <v>802</v>
      </c>
      <c r="M41" s="65" t="s">
        <v>115</v>
      </c>
      <c r="N41" s="133">
        <f>IF(AND(L41&gt;0,M41="(por demanda)"),100%,0%)</f>
        <v>1</v>
      </c>
      <c r="O41" s="187">
        <v>73920000</v>
      </c>
      <c r="P41" s="155">
        <v>83408000</v>
      </c>
      <c r="Q41" s="166">
        <v>83408000</v>
      </c>
      <c r="R41" s="117">
        <f>Q41/P41</f>
        <v>1</v>
      </c>
      <c r="S41" s="283">
        <v>83408000</v>
      </c>
      <c r="T41" s="283">
        <v>83408000</v>
      </c>
      <c r="U41" s="83">
        <f>T41/S41</f>
        <v>1</v>
      </c>
      <c r="V41" s="15" t="s">
        <v>76</v>
      </c>
      <c r="W41" s="8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row>
    <row r="42" spans="1:72" s="1" customFormat="1" ht="63.75">
      <c r="A42" s="99">
        <v>582</v>
      </c>
      <c r="B42" s="11" t="s">
        <v>9</v>
      </c>
      <c r="C42" s="11" t="s">
        <v>39</v>
      </c>
      <c r="D42" s="46" t="s">
        <v>39</v>
      </c>
      <c r="E42" s="46" t="s">
        <v>86</v>
      </c>
      <c r="F42" s="104" t="s">
        <v>142</v>
      </c>
      <c r="G42" s="104" t="s">
        <v>147</v>
      </c>
      <c r="H42" s="11">
        <v>0.2</v>
      </c>
      <c r="I42" s="64">
        <v>0</v>
      </c>
      <c r="J42" s="68">
        <f>I42/H42</f>
        <v>0</v>
      </c>
      <c r="K42" s="68">
        <f t="shared" si="12"/>
        <v>0</v>
      </c>
      <c r="L42" s="64">
        <v>0.2</v>
      </c>
      <c r="M42" s="68">
        <f>L42/H42</f>
        <v>1</v>
      </c>
      <c r="N42" s="68">
        <f t="shared" ref="N42" si="14">IF(M42&gt;100%,100%,M42)</f>
        <v>1</v>
      </c>
      <c r="O42" s="187" t="s">
        <v>148</v>
      </c>
      <c r="P42" s="155" t="s">
        <v>149</v>
      </c>
      <c r="Q42" s="166" t="s">
        <v>149</v>
      </c>
      <c r="R42" s="118" t="s">
        <v>149</v>
      </c>
      <c r="S42" s="283" t="s">
        <v>148</v>
      </c>
      <c r="T42" s="283" t="s">
        <v>148</v>
      </c>
      <c r="U42" s="187" t="s">
        <v>148</v>
      </c>
      <c r="V42" s="11"/>
      <c r="W42" s="8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row>
    <row r="43" spans="1:72" s="1" customFormat="1" ht="90" thickBot="1">
      <c r="A43" s="99">
        <v>583</v>
      </c>
      <c r="B43" s="11" t="s">
        <v>9</v>
      </c>
      <c r="C43" s="11" t="s">
        <v>40</v>
      </c>
      <c r="D43" s="46" t="s">
        <v>40</v>
      </c>
      <c r="E43" s="46" t="s">
        <v>141</v>
      </c>
      <c r="F43" s="104" t="s">
        <v>150</v>
      </c>
      <c r="G43" s="104" t="s">
        <v>151</v>
      </c>
      <c r="H43" s="11" t="s">
        <v>114</v>
      </c>
      <c r="I43" s="64">
        <v>0</v>
      </c>
      <c r="J43" s="65" t="s">
        <v>115</v>
      </c>
      <c r="K43" s="133">
        <f>IF(AND(I43&gt;0,J43="(por demanda)"),100%,0%)</f>
        <v>0</v>
      </c>
      <c r="L43" s="64">
        <v>20</v>
      </c>
      <c r="M43" s="65" t="s">
        <v>115</v>
      </c>
      <c r="N43" s="133">
        <f>IF(AND(L43&gt;0,M43="(por demanda)"),100%,0%)</f>
        <v>1</v>
      </c>
      <c r="O43" s="187" t="s">
        <v>148</v>
      </c>
      <c r="P43" s="155" t="s">
        <v>149</v>
      </c>
      <c r="Q43" s="166" t="s">
        <v>149</v>
      </c>
      <c r="R43" s="117" t="e">
        <f t="shared" ref="R43:R53" si="15">Q43/P43</f>
        <v>#VALUE!</v>
      </c>
      <c r="S43" s="283" t="s">
        <v>148</v>
      </c>
      <c r="T43" s="283" t="s">
        <v>148</v>
      </c>
      <c r="U43" s="187" t="s">
        <v>148</v>
      </c>
      <c r="V43" s="11"/>
      <c r="W43" s="8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row>
    <row r="44" spans="1:72" s="1" customFormat="1" ht="63.75" customHeight="1" thickBot="1">
      <c r="A44" s="99">
        <v>590</v>
      </c>
      <c r="B44" s="11" t="s">
        <v>10</v>
      </c>
      <c r="C44" s="11" t="s">
        <v>39</v>
      </c>
      <c r="D44" s="53" t="s">
        <v>39</v>
      </c>
      <c r="E44" s="53" t="s">
        <v>104</v>
      </c>
      <c r="F44" s="104" t="s">
        <v>152</v>
      </c>
      <c r="G44" s="104" t="s">
        <v>153</v>
      </c>
      <c r="H44" s="11">
        <v>894</v>
      </c>
      <c r="I44" s="64">
        <v>818</v>
      </c>
      <c r="J44" s="14">
        <f t="shared" ref="J44:J50" si="16">I44/H44</f>
        <v>0.91498881431767343</v>
      </c>
      <c r="K44" s="68">
        <f>IF(J44&gt;100%,100%,J44)</f>
        <v>0.91498881431767343</v>
      </c>
      <c r="L44" s="64">
        <v>1013</v>
      </c>
      <c r="M44" s="14">
        <f>L44/H44</f>
        <v>1.1331096196868009</v>
      </c>
      <c r="N44" s="68">
        <f>IF(M44&gt;100%,100%,M44)</f>
        <v>1</v>
      </c>
      <c r="O44" s="188">
        <v>323660000</v>
      </c>
      <c r="P44" s="155">
        <v>323660000</v>
      </c>
      <c r="Q44" s="167">
        <v>98425183</v>
      </c>
      <c r="R44" s="14">
        <f t="shared" si="15"/>
        <v>0.30410054687017241</v>
      </c>
      <c r="S44" s="152">
        <v>192746145</v>
      </c>
      <c r="T44" s="162">
        <v>190998195</v>
      </c>
      <c r="U44" s="83">
        <f t="shared" si="5"/>
        <v>0.99093133613645035</v>
      </c>
      <c r="V44" s="18" t="s">
        <v>154</v>
      </c>
      <c r="W44" s="8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row>
    <row r="45" spans="1:72" s="1" customFormat="1" ht="69.75" customHeight="1" thickBot="1">
      <c r="A45" s="99">
        <v>591</v>
      </c>
      <c r="B45" s="11" t="s">
        <v>11</v>
      </c>
      <c r="C45" s="11" t="s">
        <v>43</v>
      </c>
      <c r="D45" s="46" t="s">
        <v>35</v>
      </c>
      <c r="E45" s="46" t="s">
        <v>133</v>
      </c>
      <c r="F45" s="104" t="s">
        <v>155</v>
      </c>
      <c r="G45" s="104" t="s">
        <v>156</v>
      </c>
      <c r="H45" s="29">
        <v>30</v>
      </c>
      <c r="I45" s="39">
        <v>0</v>
      </c>
      <c r="J45" s="12">
        <f t="shared" si="16"/>
        <v>0</v>
      </c>
      <c r="K45" s="12">
        <f>IF(J45&gt;100%,100%,J45)</f>
        <v>0</v>
      </c>
      <c r="L45" s="302">
        <v>41</v>
      </c>
      <c r="M45" s="12">
        <f>L45/H45</f>
        <v>1.3666666666666667</v>
      </c>
      <c r="N45" s="12">
        <f>IF(M45&gt;100%,100%,M45)</f>
        <v>1</v>
      </c>
      <c r="O45" s="189">
        <v>155625000</v>
      </c>
      <c r="P45" s="153">
        <v>155625000</v>
      </c>
      <c r="Q45" s="168">
        <v>0</v>
      </c>
      <c r="R45" s="36">
        <f t="shared" si="15"/>
        <v>0</v>
      </c>
      <c r="S45" s="285">
        <v>155625000</v>
      </c>
      <c r="T45" s="285">
        <v>154980000</v>
      </c>
      <c r="U45" s="83">
        <f t="shared" si="5"/>
        <v>0.99585542168674701</v>
      </c>
      <c r="V45" s="65" t="s">
        <v>76</v>
      </c>
      <c r="W45" s="90" t="s">
        <v>157</v>
      </c>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row>
    <row r="46" spans="1:72" s="1" customFormat="1" ht="49.5" customHeight="1" thickBot="1">
      <c r="A46" s="99">
        <v>592</v>
      </c>
      <c r="B46" s="11" t="s">
        <v>11</v>
      </c>
      <c r="C46" s="11" t="s">
        <v>43</v>
      </c>
      <c r="D46" s="46" t="s">
        <v>35</v>
      </c>
      <c r="E46" s="46" t="s">
        <v>133</v>
      </c>
      <c r="F46" s="104" t="s">
        <v>158</v>
      </c>
      <c r="G46" s="104" t="s">
        <v>159</v>
      </c>
      <c r="H46" s="29">
        <v>43</v>
      </c>
      <c r="I46" s="39">
        <v>0</v>
      </c>
      <c r="J46" s="12">
        <f t="shared" si="16"/>
        <v>0</v>
      </c>
      <c r="K46" s="12">
        <f t="shared" ref="K46:N56" si="17">IF(J46&gt;100%,100%,J46)</f>
        <v>0</v>
      </c>
      <c r="L46" s="302">
        <v>33</v>
      </c>
      <c r="M46" s="12">
        <f>L46/H46</f>
        <v>0.76744186046511631</v>
      </c>
      <c r="N46" s="12">
        <f t="shared" ref="N46:N49" si="18">IF(M46&gt;100%,100%,M46)</f>
        <v>0.76744186046511631</v>
      </c>
      <c r="O46" s="189">
        <v>126000000</v>
      </c>
      <c r="P46" s="153">
        <v>126000000</v>
      </c>
      <c r="Q46" s="168">
        <v>0</v>
      </c>
      <c r="R46" s="36">
        <f t="shared" si="15"/>
        <v>0</v>
      </c>
      <c r="S46" s="285">
        <v>126000000</v>
      </c>
      <c r="T46" s="285">
        <v>92400000</v>
      </c>
      <c r="U46" s="83">
        <f t="shared" si="5"/>
        <v>0.73333333333333328</v>
      </c>
      <c r="V46" s="65" t="s">
        <v>76</v>
      </c>
      <c r="W46" s="90" t="s">
        <v>157</v>
      </c>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row>
    <row r="47" spans="1:72" s="2" customFormat="1" ht="107.25" customHeight="1" thickBot="1">
      <c r="A47" s="99">
        <v>593</v>
      </c>
      <c r="B47" s="11" t="s">
        <v>11</v>
      </c>
      <c r="C47" s="11" t="s">
        <v>43</v>
      </c>
      <c r="D47" s="46" t="s">
        <v>35</v>
      </c>
      <c r="E47" s="46" t="s">
        <v>133</v>
      </c>
      <c r="F47" s="104" t="s">
        <v>160</v>
      </c>
      <c r="G47" s="104" t="s">
        <v>161</v>
      </c>
      <c r="H47" s="29">
        <v>40</v>
      </c>
      <c r="I47" s="39">
        <v>3</v>
      </c>
      <c r="J47" s="12">
        <f t="shared" si="16"/>
        <v>7.4999999999999997E-2</v>
      </c>
      <c r="K47" s="12">
        <f t="shared" si="17"/>
        <v>7.4999999999999997E-2</v>
      </c>
      <c r="L47" s="302">
        <v>41</v>
      </c>
      <c r="M47" s="12">
        <f>L47/H47</f>
        <v>1.0249999999999999</v>
      </c>
      <c r="N47" s="12">
        <f t="shared" si="18"/>
        <v>1</v>
      </c>
      <c r="O47" s="189">
        <v>42000000</v>
      </c>
      <c r="P47" s="153">
        <v>42000000</v>
      </c>
      <c r="Q47" s="168">
        <v>3150000</v>
      </c>
      <c r="R47" s="36">
        <f t="shared" si="15"/>
        <v>7.4999999999999997E-2</v>
      </c>
      <c r="S47" s="285">
        <v>42000000</v>
      </c>
      <c r="T47" s="285">
        <v>38950000</v>
      </c>
      <c r="U47" s="83">
        <f t="shared" si="5"/>
        <v>0.92738095238095242</v>
      </c>
      <c r="V47" s="65" t="s">
        <v>76</v>
      </c>
      <c r="W47" s="90" t="s">
        <v>157</v>
      </c>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row>
    <row r="48" spans="1:72" s="2" customFormat="1" ht="26.25" thickBot="1">
      <c r="A48" s="99">
        <v>594</v>
      </c>
      <c r="B48" s="11" t="s">
        <v>12</v>
      </c>
      <c r="C48" s="11" t="s">
        <v>39</v>
      </c>
      <c r="D48" s="46" t="s">
        <v>39</v>
      </c>
      <c r="E48" s="46" t="s">
        <v>104</v>
      </c>
      <c r="F48" s="104" t="s">
        <v>162</v>
      </c>
      <c r="G48" s="104" t="s">
        <v>163</v>
      </c>
      <c r="H48" s="11">
        <v>73</v>
      </c>
      <c r="I48" s="64">
        <v>632</v>
      </c>
      <c r="J48" s="12">
        <f t="shared" si="16"/>
        <v>8.6575342465753433</v>
      </c>
      <c r="K48" s="12">
        <f>IF(J48&gt;100%,100%,J48)</f>
        <v>1</v>
      </c>
      <c r="L48" s="64">
        <v>641</v>
      </c>
      <c r="M48" s="12">
        <f t="shared" ref="M48:M49" si="19">L48/H48</f>
        <v>8.7808219178082183</v>
      </c>
      <c r="N48" s="12">
        <f t="shared" si="18"/>
        <v>1</v>
      </c>
      <c r="O48" s="190">
        <v>229285700.75</v>
      </c>
      <c r="P48" s="154">
        <v>133975395</v>
      </c>
      <c r="Q48" s="169">
        <v>133975395</v>
      </c>
      <c r="R48" s="75">
        <f t="shared" si="15"/>
        <v>1</v>
      </c>
      <c r="S48" s="280">
        <v>263678556</v>
      </c>
      <c r="T48" s="280">
        <v>263570294</v>
      </c>
      <c r="U48" s="83">
        <f>T48/S48</f>
        <v>0.99958941674422697</v>
      </c>
      <c r="V48" s="65" t="s">
        <v>76</v>
      </c>
      <c r="W48" s="89"/>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2"/>
      <c r="BK48" s="62"/>
      <c r="BL48" s="62"/>
      <c r="BM48" s="62"/>
      <c r="BN48" s="62"/>
      <c r="BO48" s="62"/>
      <c r="BP48" s="62"/>
      <c r="BQ48" s="62"/>
      <c r="BR48" s="62"/>
      <c r="BS48" s="62"/>
      <c r="BT48" s="62"/>
    </row>
    <row r="49" spans="1:72" s="2" customFormat="1" ht="26.25" thickBot="1">
      <c r="A49" s="99">
        <v>595</v>
      </c>
      <c r="B49" s="11" t="s">
        <v>12</v>
      </c>
      <c r="C49" s="11" t="s">
        <v>39</v>
      </c>
      <c r="D49" s="46" t="s">
        <v>39</v>
      </c>
      <c r="E49" s="46" t="s">
        <v>104</v>
      </c>
      <c r="F49" s="104" t="s">
        <v>164</v>
      </c>
      <c r="G49" s="104" t="s">
        <v>165</v>
      </c>
      <c r="H49" s="11">
        <v>50</v>
      </c>
      <c r="I49" s="64">
        <v>0</v>
      </c>
      <c r="J49" s="12">
        <f t="shared" si="16"/>
        <v>0</v>
      </c>
      <c r="K49" s="12">
        <f>IF(J49&gt;100%,100%,J49)</f>
        <v>0</v>
      </c>
      <c r="L49" s="64">
        <v>1000</v>
      </c>
      <c r="M49" s="12">
        <f t="shared" si="19"/>
        <v>20</v>
      </c>
      <c r="N49" s="12">
        <f t="shared" si="18"/>
        <v>1</v>
      </c>
      <c r="O49" s="190">
        <v>11896544.270736</v>
      </c>
      <c r="P49" s="154">
        <v>11896544</v>
      </c>
      <c r="Q49" s="169">
        <v>0</v>
      </c>
      <c r="R49" s="75">
        <f t="shared" si="15"/>
        <v>0</v>
      </c>
      <c r="S49" s="280">
        <v>38820000</v>
      </c>
      <c r="T49" s="280">
        <v>38818762</v>
      </c>
      <c r="U49" s="83">
        <f>T49/S49</f>
        <v>0.99996810922205048</v>
      </c>
      <c r="V49" s="65" t="s">
        <v>76</v>
      </c>
      <c r="W49" s="89"/>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row>
    <row r="50" spans="1:72" s="2" customFormat="1" ht="63.75" customHeight="1" thickBot="1">
      <c r="A50" s="99">
        <v>596</v>
      </c>
      <c r="B50" s="11" t="s">
        <v>13</v>
      </c>
      <c r="C50" s="11" t="s">
        <v>39</v>
      </c>
      <c r="D50" s="46" t="s">
        <v>39</v>
      </c>
      <c r="E50" s="46" t="s">
        <v>104</v>
      </c>
      <c r="F50" s="104" t="s">
        <v>166</v>
      </c>
      <c r="G50" s="104" t="s">
        <v>167</v>
      </c>
      <c r="H50" s="29">
        <v>5</v>
      </c>
      <c r="I50" s="110">
        <v>3</v>
      </c>
      <c r="J50" s="68">
        <f t="shared" si="16"/>
        <v>0.6</v>
      </c>
      <c r="K50" s="12">
        <f t="shared" si="17"/>
        <v>0.6</v>
      </c>
      <c r="L50" s="110">
        <v>5</v>
      </c>
      <c r="M50" s="68">
        <f>L50/H50</f>
        <v>1</v>
      </c>
      <c r="N50" s="12">
        <f t="shared" si="17"/>
        <v>1</v>
      </c>
      <c r="O50" s="183">
        <v>654994778</v>
      </c>
      <c r="P50" s="156">
        <v>655143045</v>
      </c>
      <c r="Q50" s="170">
        <v>516818080</v>
      </c>
      <c r="R50" s="75">
        <f t="shared" si="15"/>
        <v>0.78886295740192125</v>
      </c>
      <c r="S50" s="288">
        <v>655143045</v>
      </c>
      <c r="T50" s="288">
        <v>603251039</v>
      </c>
      <c r="U50" s="83">
        <f t="shared" si="5"/>
        <v>0.92079286135137095</v>
      </c>
      <c r="V50" s="111" t="s">
        <v>76</v>
      </c>
      <c r="W50" s="91" t="s">
        <v>168</v>
      </c>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2"/>
      <c r="BL50" s="62"/>
      <c r="BM50" s="62"/>
      <c r="BN50" s="62"/>
      <c r="BO50" s="62"/>
      <c r="BP50" s="62"/>
      <c r="BQ50" s="62"/>
      <c r="BR50" s="62"/>
      <c r="BS50" s="62"/>
      <c r="BT50" s="62"/>
    </row>
    <row r="51" spans="1:72" s="2" customFormat="1" ht="51.75" thickBot="1">
      <c r="A51" s="99">
        <v>597</v>
      </c>
      <c r="B51" s="11" t="s">
        <v>13</v>
      </c>
      <c r="C51" s="11" t="s">
        <v>39</v>
      </c>
      <c r="D51" s="46" t="s">
        <v>39</v>
      </c>
      <c r="E51" s="46" t="s">
        <v>104</v>
      </c>
      <c r="F51" s="104" t="s">
        <v>169</v>
      </c>
      <c r="G51" s="104" t="s">
        <v>170</v>
      </c>
      <c r="H51" s="29">
        <v>3</v>
      </c>
      <c r="I51" s="110">
        <v>3</v>
      </c>
      <c r="J51" s="68">
        <f>I51/H51</f>
        <v>1</v>
      </c>
      <c r="K51" s="12">
        <f t="shared" si="17"/>
        <v>1</v>
      </c>
      <c r="L51" s="110">
        <v>3</v>
      </c>
      <c r="M51" s="68">
        <f>L51/H51</f>
        <v>1</v>
      </c>
      <c r="N51" s="12">
        <f t="shared" si="17"/>
        <v>1</v>
      </c>
      <c r="O51" s="183">
        <v>51000000</v>
      </c>
      <c r="P51" s="157">
        <v>51000000</v>
      </c>
      <c r="Q51" s="171">
        <v>51000000</v>
      </c>
      <c r="R51" s="75">
        <f t="shared" si="15"/>
        <v>1</v>
      </c>
      <c r="S51" s="288">
        <v>51000000</v>
      </c>
      <c r="T51" s="288">
        <v>51000000</v>
      </c>
      <c r="U51" s="83">
        <f t="shared" si="5"/>
        <v>1</v>
      </c>
      <c r="V51" s="111" t="s">
        <v>76</v>
      </c>
      <c r="W51" s="91" t="s">
        <v>171</v>
      </c>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row>
    <row r="52" spans="1:72" s="2" customFormat="1" ht="51.75" thickBot="1">
      <c r="A52" s="99">
        <v>598</v>
      </c>
      <c r="B52" s="11" t="s">
        <v>13</v>
      </c>
      <c r="C52" s="11" t="s">
        <v>39</v>
      </c>
      <c r="D52" s="46" t="s">
        <v>39</v>
      </c>
      <c r="E52" s="46" t="s">
        <v>86</v>
      </c>
      <c r="F52" s="104" t="s">
        <v>169</v>
      </c>
      <c r="G52" s="104" t="s">
        <v>172</v>
      </c>
      <c r="H52" s="12">
        <v>1</v>
      </c>
      <c r="I52" s="112">
        <v>0</v>
      </c>
      <c r="J52" s="68">
        <f>I52/H52</f>
        <v>0</v>
      </c>
      <c r="K52" s="12">
        <f t="shared" si="17"/>
        <v>0</v>
      </c>
      <c r="L52" s="110">
        <v>100</v>
      </c>
      <c r="M52" s="68">
        <f>L52/H52</f>
        <v>100</v>
      </c>
      <c r="N52" s="12">
        <f>IF(M52&gt;100%,100%,M52)</f>
        <v>1</v>
      </c>
      <c r="O52" s="183">
        <v>50400000</v>
      </c>
      <c r="P52" s="157">
        <v>50400000</v>
      </c>
      <c r="Q52" s="171">
        <v>50400000</v>
      </c>
      <c r="R52" s="75">
        <f t="shared" si="15"/>
        <v>1</v>
      </c>
      <c r="S52" s="288">
        <v>50400000</v>
      </c>
      <c r="T52" s="288">
        <v>50400000</v>
      </c>
      <c r="U52" s="83">
        <f t="shared" si="5"/>
        <v>1</v>
      </c>
      <c r="V52" s="111" t="s">
        <v>76</v>
      </c>
      <c r="W52" s="91" t="s">
        <v>173</v>
      </c>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row>
    <row r="53" spans="1:72" s="2" customFormat="1" ht="64.5" thickBot="1">
      <c r="A53" s="99">
        <v>599</v>
      </c>
      <c r="B53" s="11" t="s">
        <v>28</v>
      </c>
      <c r="C53" s="11" t="s">
        <v>43</v>
      </c>
      <c r="D53" s="46" t="s">
        <v>35</v>
      </c>
      <c r="E53" s="46" t="s">
        <v>133</v>
      </c>
      <c r="F53" s="104" t="s">
        <v>174</v>
      </c>
      <c r="G53" s="104" t="s">
        <v>175</v>
      </c>
      <c r="H53" s="11">
        <v>30</v>
      </c>
      <c r="I53" s="290">
        <v>34</v>
      </c>
      <c r="J53" s="33">
        <f>I53/H53</f>
        <v>1.1333333333333333</v>
      </c>
      <c r="K53" s="12">
        <f t="shared" si="17"/>
        <v>1</v>
      </c>
      <c r="L53" s="318">
        <v>90</v>
      </c>
      <c r="M53" s="33">
        <f>L53/H53</f>
        <v>3</v>
      </c>
      <c r="N53" s="12">
        <f>IF(M53&gt;100%,100%,M53)</f>
        <v>1</v>
      </c>
      <c r="O53" s="187">
        <v>32000000</v>
      </c>
      <c r="P53" s="242">
        <v>16000000</v>
      </c>
      <c r="Q53" s="242">
        <v>18900000</v>
      </c>
      <c r="R53" s="14">
        <f t="shared" si="15"/>
        <v>1.1812499999999999</v>
      </c>
      <c r="S53" s="317">
        <v>39310000</v>
      </c>
      <c r="T53" s="317">
        <v>39310000</v>
      </c>
      <c r="U53" s="83">
        <f t="shared" si="5"/>
        <v>1</v>
      </c>
      <c r="V53" s="20"/>
      <c r="W53" s="89"/>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row>
    <row r="54" spans="1:72" s="2" customFormat="1" ht="77.25" thickBot="1">
      <c r="A54" s="99">
        <v>600</v>
      </c>
      <c r="B54" s="11" t="s">
        <v>28</v>
      </c>
      <c r="C54" s="11" t="s">
        <v>43</v>
      </c>
      <c r="D54" s="46" t="s">
        <v>35</v>
      </c>
      <c r="E54" s="46" t="s">
        <v>133</v>
      </c>
      <c r="F54" s="104" t="s">
        <v>176</v>
      </c>
      <c r="G54" s="104" t="s">
        <v>177</v>
      </c>
      <c r="H54" s="13" t="s">
        <v>114</v>
      </c>
      <c r="I54" s="290">
        <v>14</v>
      </c>
      <c r="J54" s="65" t="s">
        <v>115</v>
      </c>
      <c r="K54" s="12">
        <f>IF(AND(I54&gt;0,J54="(por demanda)"),100%,0%)</f>
        <v>1</v>
      </c>
      <c r="L54" s="319">
        <v>5</v>
      </c>
      <c r="M54" s="65" t="s">
        <v>115</v>
      </c>
      <c r="N54" s="133">
        <f>IF(AND(L54&gt;0,M54="(por demanda)"),100%,0%)</f>
        <v>1</v>
      </c>
      <c r="O54" s="187">
        <v>10000000</v>
      </c>
      <c r="P54" s="19">
        <v>15000000</v>
      </c>
      <c r="Q54" s="19">
        <v>89999999</v>
      </c>
      <c r="R54" s="14">
        <f t="shared" ref="R54:R59" si="20">Q54/P54</f>
        <v>5.9999999333333331</v>
      </c>
      <c r="S54" s="317">
        <v>14000000</v>
      </c>
      <c r="T54" s="317">
        <v>14000000</v>
      </c>
      <c r="U54" s="83">
        <f t="shared" si="5"/>
        <v>1</v>
      </c>
      <c r="V54" s="20"/>
      <c r="W54" s="89"/>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row>
    <row r="55" spans="1:72" s="2" customFormat="1" ht="39" thickBot="1">
      <c r="A55" s="99">
        <v>601</v>
      </c>
      <c r="B55" s="11" t="s">
        <v>28</v>
      </c>
      <c r="C55" s="11" t="s">
        <v>43</v>
      </c>
      <c r="D55" s="46" t="s">
        <v>35</v>
      </c>
      <c r="E55" s="46" t="s">
        <v>133</v>
      </c>
      <c r="F55" s="104" t="s">
        <v>178</v>
      </c>
      <c r="G55" s="104" t="s">
        <v>179</v>
      </c>
      <c r="H55" s="11">
        <v>125</v>
      </c>
      <c r="I55" s="290">
        <v>12</v>
      </c>
      <c r="J55" s="14">
        <f>I55/H55</f>
        <v>9.6000000000000002E-2</v>
      </c>
      <c r="K55" s="12">
        <f t="shared" si="17"/>
        <v>9.6000000000000002E-2</v>
      </c>
      <c r="L55" s="318">
        <v>43</v>
      </c>
      <c r="M55" s="14">
        <f>L55/H55</f>
        <v>0.34399999999999997</v>
      </c>
      <c r="N55" s="12">
        <f>IF(M55&gt;100%,100%,M55)</f>
        <v>0.34399999999999997</v>
      </c>
      <c r="O55" s="187">
        <v>24500000</v>
      </c>
      <c r="P55" s="19">
        <v>24500000</v>
      </c>
      <c r="Q55" s="19">
        <v>24500000</v>
      </c>
      <c r="R55" s="14">
        <f t="shared" si="20"/>
        <v>1</v>
      </c>
      <c r="S55" s="317">
        <v>28500000</v>
      </c>
      <c r="T55" s="317">
        <v>28500000</v>
      </c>
      <c r="U55" s="83">
        <f t="shared" si="5"/>
        <v>1</v>
      </c>
      <c r="V55" s="20"/>
      <c r="W55" s="89"/>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row>
    <row r="56" spans="1:72" s="2" customFormat="1" ht="51.75" thickBot="1">
      <c r="A56" s="99">
        <v>602</v>
      </c>
      <c r="B56" s="11" t="s">
        <v>28</v>
      </c>
      <c r="C56" s="11" t="s">
        <v>43</v>
      </c>
      <c r="D56" s="46" t="s">
        <v>35</v>
      </c>
      <c r="E56" s="46" t="s">
        <v>133</v>
      </c>
      <c r="F56" s="104" t="s">
        <v>178</v>
      </c>
      <c r="G56" s="104" t="s">
        <v>180</v>
      </c>
      <c r="H56" s="11">
        <v>100</v>
      </c>
      <c r="I56" s="290">
        <v>42</v>
      </c>
      <c r="J56" s="14">
        <f>I56/H56</f>
        <v>0.42</v>
      </c>
      <c r="K56" s="12">
        <f t="shared" si="17"/>
        <v>0.42</v>
      </c>
      <c r="L56" s="318">
        <v>135</v>
      </c>
      <c r="M56" s="14">
        <f>L56/H56</f>
        <v>1.35</v>
      </c>
      <c r="N56" s="12">
        <f t="shared" si="17"/>
        <v>1</v>
      </c>
      <c r="O56" s="187">
        <v>78400000</v>
      </c>
      <c r="P56" s="19">
        <v>78400000</v>
      </c>
      <c r="Q56" s="19">
        <v>34630000</v>
      </c>
      <c r="R56" s="14">
        <f t="shared" si="20"/>
        <v>0.4417091836734694</v>
      </c>
      <c r="S56" s="317">
        <v>30630000</v>
      </c>
      <c r="T56" s="317">
        <v>30630000</v>
      </c>
      <c r="U56" s="83">
        <f t="shared" si="5"/>
        <v>1</v>
      </c>
      <c r="V56" s="20"/>
      <c r="W56" s="89"/>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row>
    <row r="57" spans="1:72" s="2" customFormat="1" ht="76.5" customHeight="1" thickBot="1">
      <c r="A57" s="99">
        <v>603</v>
      </c>
      <c r="B57" s="11" t="s">
        <v>28</v>
      </c>
      <c r="C57" s="11" t="s">
        <v>43</v>
      </c>
      <c r="D57" s="46" t="s">
        <v>35</v>
      </c>
      <c r="E57" s="11" t="s">
        <v>133</v>
      </c>
      <c r="F57" s="104" t="s">
        <v>181</v>
      </c>
      <c r="G57" s="104" t="s">
        <v>182</v>
      </c>
      <c r="H57" s="13" t="s">
        <v>114</v>
      </c>
      <c r="I57" s="290">
        <v>0</v>
      </c>
      <c r="J57" s="65" t="s">
        <v>115</v>
      </c>
      <c r="K57" s="12">
        <f t="shared" ref="K57:N59" si="21">IF(AND(I57&gt;0,J57="(por demanda)"),100%,0%)</f>
        <v>0</v>
      </c>
      <c r="L57" s="319">
        <v>38</v>
      </c>
      <c r="M57" s="65" t="s">
        <v>115</v>
      </c>
      <c r="N57" s="133">
        <f t="shared" si="21"/>
        <v>1</v>
      </c>
      <c r="O57" s="187">
        <v>12150000</v>
      </c>
      <c r="P57" s="19">
        <v>12150000</v>
      </c>
      <c r="Q57" s="19">
        <v>3000000</v>
      </c>
      <c r="R57" s="14">
        <f t="shared" si="20"/>
        <v>0.24691358024691357</v>
      </c>
      <c r="S57" s="317">
        <v>89999999</v>
      </c>
      <c r="T57" s="317">
        <v>89999999</v>
      </c>
      <c r="U57" s="83">
        <f t="shared" si="5"/>
        <v>1</v>
      </c>
      <c r="V57" s="20"/>
      <c r="W57" s="89"/>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row>
    <row r="58" spans="1:72" s="2" customFormat="1" ht="39" thickBot="1">
      <c r="A58" s="99">
        <v>604</v>
      </c>
      <c r="B58" s="11" t="s">
        <v>28</v>
      </c>
      <c r="C58" s="11" t="s">
        <v>43</v>
      </c>
      <c r="D58" s="46" t="s">
        <v>35</v>
      </c>
      <c r="E58" s="11" t="s">
        <v>133</v>
      </c>
      <c r="F58" s="104" t="s">
        <v>183</v>
      </c>
      <c r="G58" s="104" t="s">
        <v>184</v>
      </c>
      <c r="H58" s="13" t="s">
        <v>114</v>
      </c>
      <c r="I58" s="290">
        <v>0</v>
      </c>
      <c r="J58" s="65" t="s">
        <v>115</v>
      </c>
      <c r="K58" s="12">
        <f t="shared" si="21"/>
        <v>0</v>
      </c>
      <c r="L58" s="319">
        <v>8</v>
      </c>
      <c r="M58" s="65" t="s">
        <v>115</v>
      </c>
      <c r="N58" s="133">
        <f t="shared" si="21"/>
        <v>1</v>
      </c>
      <c r="O58" s="187">
        <v>90000000</v>
      </c>
      <c r="P58" s="243"/>
      <c r="Q58" s="243"/>
      <c r="R58" s="14" t="e">
        <f t="shared" si="20"/>
        <v>#DIV/0!</v>
      </c>
      <c r="S58" s="317">
        <v>15000000</v>
      </c>
      <c r="T58" s="317">
        <v>15000000</v>
      </c>
      <c r="U58" s="83">
        <f t="shared" si="5"/>
        <v>1</v>
      </c>
      <c r="V58" s="20"/>
      <c r="W58" s="89"/>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c r="BD58" s="62"/>
      <c r="BE58" s="62"/>
      <c r="BF58" s="62"/>
      <c r="BG58" s="62"/>
      <c r="BH58" s="62"/>
      <c r="BI58" s="62"/>
      <c r="BJ58" s="62"/>
      <c r="BK58" s="62"/>
      <c r="BL58" s="62"/>
      <c r="BM58" s="62"/>
      <c r="BN58" s="62"/>
      <c r="BO58" s="62"/>
      <c r="BP58" s="62"/>
      <c r="BQ58" s="62"/>
      <c r="BR58" s="62"/>
      <c r="BS58" s="62"/>
      <c r="BT58" s="62"/>
    </row>
    <row r="59" spans="1:72" s="2" customFormat="1" ht="39" thickBot="1">
      <c r="A59" s="99">
        <v>605</v>
      </c>
      <c r="B59" s="11" t="s">
        <v>28</v>
      </c>
      <c r="C59" s="11" t="s">
        <v>43</v>
      </c>
      <c r="D59" s="46" t="s">
        <v>35</v>
      </c>
      <c r="E59" s="11" t="s">
        <v>133</v>
      </c>
      <c r="F59" s="104" t="s">
        <v>183</v>
      </c>
      <c r="G59" s="104" t="s">
        <v>185</v>
      </c>
      <c r="H59" s="13" t="s">
        <v>114</v>
      </c>
      <c r="I59" s="290">
        <v>0</v>
      </c>
      <c r="J59" s="65" t="s">
        <v>115</v>
      </c>
      <c r="K59" s="12">
        <f t="shared" si="21"/>
        <v>0</v>
      </c>
      <c r="L59" s="319">
        <v>0</v>
      </c>
      <c r="M59" s="65" t="s">
        <v>115</v>
      </c>
      <c r="N59" s="133">
        <f t="shared" si="21"/>
        <v>0</v>
      </c>
      <c r="O59" s="187" t="s">
        <v>186</v>
      </c>
      <c r="P59" s="243"/>
      <c r="Q59" s="243"/>
      <c r="R59" s="14" t="e">
        <f t="shared" si="20"/>
        <v>#DIV/0!</v>
      </c>
      <c r="S59" s="317">
        <v>0</v>
      </c>
      <c r="T59" s="317">
        <v>0</v>
      </c>
      <c r="U59" s="83" t="e">
        <f t="shared" si="5"/>
        <v>#DIV/0!</v>
      </c>
      <c r="V59" s="20"/>
      <c r="W59" s="89"/>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row>
    <row r="60" spans="1:72" s="2" customFormat="1" ht="63.75" customHeight="1" thickBot="1">
      <c r="A60" s="99">
        <v>607</v>
      </c>
      <c r="B60" s="11" t="s">
        <v>15</v>
      </c>
      <c r="C60" s="11" t="s">
        <v>48</v>
      </c>
      <c r="D60" s="11" t="s">
        <v>38</v>
      </c>
      <c r="E60" s="11" t="s">
        <v>187</v>
      </c>
      <c r="F60" s="104" t="s">
        <v>188</v>
      </c>
      <c r="G60" s="104" t="s">
        <v>189</v>
      </c>
      <c r="H60" s="29">
        <v>1</v>
      </c>
      <c r="I60" s="70">
        <v>0</v>
      </c>
      <c r="J60" s="71">
        <f t="shared" ref="J60:J66" si="22">I60/H60</f>
        <v>0</v>
      </c>
      <c r="K60" s="71">
        <f t="shared" ref="K60:N66" si="23">IF(J60&gt;100%,100%,J60)</f>
        <v>0</v>
      </c>
      <c r="L60" s="294">
        <v>1</v>
      </c>
      <c r="M60" s="71">
        <f t="shared" ref="M60:M67" si="24">L60/H60</f>
        <v>1</v>
      </c>
      <c r="N60" s="71">
        <f t="shared" si="23"/>
        <v>1</v>
      </c>
      <c r="O60" s="190">
        <v>7875000</v>
      </c>
      <c r="P60" s="158">
        <v>20000000</v>
      </c>
      <c r="Q60" s="172">
        <v>0</v>
      </c>
      <c r="R60" s="72">
        <f t="shared" ref="R60:R66" si="25">Q60/P60</f>
        <v>0</v>
      </c>
      <c r="S60" s="280">
        <v>8069420</v>
      </c>
      <c r="T60" s="280">
        <v>8069420</v>
      </c>
      <c r="U60" s="83">
        <f t="shared" si="5"/>
        <v>1</v>
      </c>
      <c r="V60" s="108" t="s">
        <v>190</v>
      </c>
      <c r="W60" s="92" t="s">
        <v>191</v>
      </c>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2"/>
      <c r="BS60" s="62"/>
      <c r="BT60" s="62"/>
    </row>
    <row r="61" spans="1:72" s="2" customFormat="1" ht="64.5" thickBot="1">
      <c r="A61" s="99">
        <v>608</v>
      </c>
      <c r="B61" s="11" t="s">
        <v>15</v>
      </c>
      <c r="C61" s="11" t="s">
        <v>48</v>
      </c>
      <c r="D61" s="11" t="s">
        <v>38</v>
      </c>
      <c r="E61" s="11" t="s">
        <v>192</v>
      </c>
      <c r="F61" s="104" t="s">
        <v>188</v>
      </c>
      <c r="G61" s="104" t="s">
        <v>193</v>
      </c>
      <c r="H61" s="21" t="s">
        <v>194</v>
      </c>
      <c r="I61" s="132">
        <v>1</v>
      </c>
      <c r="J61" s="71">
        <f t="shared" si="22"/>
        <v>1</v>
      </c>
      <c r="K61" s="71">
        <f t="shared" si="23"/>
        <v>1</v>
      </c>
      <c r="L61" s="294">
        <v>100</v>
      </c>
      <c r="M61" s="71">
        <f t="shared" si="24"/>
        <v>100</v>
      </c>
      <c r="N61" s="71">
        <f t="shared" si="23"/>
        <v>1</v>
      </c>
      <c r="O61" s="190">
        <v>20000000</v>
      </c>
      <c r="P61" s="158">
        <f>+Q61</f>
        <v>75571045.681785181</v>
      </c>
      <c r="Q61" s="172">
        <v>75571045.681785181</v>
      </c>
      <c r="R61" s="72">
        <f t="shared" si="25"/>
        <v>1</v>
      </c>
      <c r="S61" s="280">
        <v>2639089.87</v>
      </c>
      <c r="T61" s="280">
        <v>2639090</v>
      </c>
      <c r="U61" s="83">
        <f t="shared" si="5"/>
        <v>1.0000000492594061</v>
      </c>
      <c r="V61" s="108" t="s">
        <v>190</v>
      </c>
      <c r="W61" s="92" t="s">
        <v>195</v>
      </c>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row>
    <row r="62" spans="1:72" s="2" customFormat="1" ht="39" customHeight="1" thickBot="1">
      <c r="A62" s="99">
        <v>609</v>
      </c>
      <c r="B62" s="11" t="s">
        <v>15</v>
      </c>
      <c r="C62" s="11" t="s">
        <v>48</v>
      </c>
      <c r="D62" s="11" t="s">
        <v>38</v>
      </c>
      <c r="E62" s="11" t="s">
        <v>192</v>
      </c>
      <c r="F62" s="104" t="s">
        <v>188</v>
      </c>
      <c r="G62" s="104" t="s">
        <v>196</v>
      </c>
      <c r="H62" s="21" t="s">
        <v>194</v>
      </c>
      <c r="I62" s="132">
        <v>1</v>
      </c>
      <c r="J62" s="71">
        <f t="shared" si="22"/>
        <v>1</v>
      </c>
      <c r="K62" s="71">
        <f t="shared" si="23"/>
        <v>1</v>
      </c>
      <c r="L62" s="294">
        <v>100</v>
      </c>
      <c r="M62" s="71">
        <f t="shared" si="24"/>
        <v>100</v>
      </c>
      <c r="N62" s="71">
        <f t="shared" si="23"/>
        <v>1</v>
      </c>
      <c r="O62" s="190">
        <v>62057612.5</v>
      </c>
      <c r="P62" s="158">
        <v>20000000</v>
      </c>
      <c r="Q62" s="172">
        <v>5151872.980446795</v>
      </c>
      <c r="R62" s="72">
        <f t="shared" si="25"/>
        <v>0.25759364902233978</v>
      </c>
      <c r="S62" s="280">
        <v>190963533.49000001</v>
      </c>
      <c r="T62" s="280">
        <v>190963533</v>
      </c>
      <c r="U62" s="83">
        <f t="shared" si="5"/>
        <v>0.99999999743406498</v>
      </c>
      <c r="V62" s="108" t="s">
        <v>190</v>
      </c>
      <c r="W62" s="92" t="s">
        <v>197</v>
      </c>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2"/>
      <c r="BS62" s="62"/>
      <c r="BT62" s="62"/>
    </row>
    <row r="63" spans="1:72" s="2" customFormat="1" ht="38.25" customHeight="1" thickBot="1">
      <c r="A63" s="99">
        <v>610</v>
      </c>
      <c r="B63" s="11" t="s">
        <v>15</v>
      </c>
      <c r="C63" s="11" t="s">
        <v>48</v>
      </c>
      <c r="D63" s="11" t="s">
        <v>38</v>
      </c>
      <c r="E63" s="11" t="s">
        <v>192</v>
      </c>
      <c r="F63" s="104" t="s">
        <v>188</v>
      </c>
      <c r="G63" s="104" t="s">
        <v>198</v>
      </c>
      <c r="H63" s="21" t="s">
        <v>194</v>
      </c>
      <c r="I63" s="132">
        <v>1</v>
      </c>
      <c r="J63" s="71">
        <f t="shared" si="22"/>
        <v>1</v>
      </c>
      <c r="K63" s="71">
        <f t="shared" si="23"/>
        <v>1</v>
      </c>
      <c r="L63" s="294">
        <v>100</v>
      </c>
      <c r="M63" s="71">
        <f t="shared" si="24"/>
        <v>100</v>
      </c>
      <c r="N63" s="71">
        <f t="shared" si="23"/>
        <v>1</v>
      </c>
      <c r="O63" s="190">
        <v>20000000</v>
      </c>
      <c r="P63" s="158">
        <v>7875000</v>
      </c>
      <c r="Q63" s="172">
        <f>110540*21</f>
        <v>2321340</v>
      </c>
      <c r="R63" s="72">
        <f t="shared" si="25"/>
        <v>0.29477333333333333</v>
      </c>
      <c r="S63" s="280">
        <v>9526726.3200000003</v>
      </c>
      <c r="T63" s="280">
        <v>9526726</v>
      </c>
      <c r="U63" s="83">
        <f t="shared" si="5"/>
        <v>0.99999996641028732</v>
      </c>
      <c r="V63" s="108" t="s">
        <v>190</v>
      </c>
      <c r="W63" s="92" t="s">
        <v>199</v>
      </c>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row>
    <row r="64" spans="1:72" s="2" customFormat="1" ht="60.75" customHeight="1" thickBot="1">
      <c r="A64" s="99">
        <v>611</v>
      </c>
      <c r="B64" s="11" t="s">
        <v>15</v>
      </c>
      <c r="C64" s="11" t="s">
        <v>48</v>
      </c>
      <c r="D64" s="11" t="s">
        <v>38</v>
      </c>
      <c r="E64" s="11" t="s">
        <v>187</v>
      </c>
      <c r="F64" s="104" t="s">
        <v>188</v>
      </c>
      <c r="G64" s="104" t="s">
        <v>200</v>
      </c>
      <c r="H64" s="21" t="s">
        <v>194</v>
      </c>
      <c r="I64" s="132">
        <v>1</v>
      </c>
      <c r="J64" s="71">
        <f t="shared" si="22"/>
        <v>1</v>
      </c>
      <c r="K64" s="71">
        <f t="shared" si="23"/>
        <v>1</v>
      </c>
      <c r="L64" s="294">
        <v>100</v>
      </c>
      <c r="M64" s="71">
        <f t="shared" si="24"/>
        <v>100</v>
      </c>
      <c r="N64" s="71">
        <f t="shared" si="23"/>
        <v>1</v>
      </c>
      <c r="O64" s="190">
        <v>58125000</v>
      </c>
      <c r="P64" s="158">
        <v>58125000</v>
      </c>
      <c r="Q64" s="172">
        <f>121542*202</f>
        <v>24551484</v>
      </c>
      <c r="R64" s="72">
        <f t="shared" si="25"/>
        <v>0.42239112258064515</v>
      </c>
      <c r="S64" s="280">
        <v>37799562</v>
      </c>
      <c r="T64" s="280">
        <v>37799562</v>
      </c>
      <c r="U64" s="83">
        <f t="shared" si="5"/>
        <v>1</v>
      </c>
      <c r="V64" s="108" t="s">
        <v>190</v>
      </c>
      <c r="W64" s="92" t="s">
        <v>201</v>
      </c>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2"/>
      <c r="AX64" s="62"/>
      <c r="AY64" s="62"/>
      <c r="AZ64" s="62"/>
      <c r="BA64" s="62"/>
      <c r="BB64" s="62"/>
      <c r="BC64" s="62"/>
      <c r="BD64" s="62"/>
      <c r="BE64" s="62"/>
      <c r="BF64" s="62"/>
      <c r="BG64" s="62"/>
      <c r="BH64" s="62"/>
      <c r="BI64" s="62"/>
      <c r="BJ64" s="62"/>
      <c r="BK64" s="62"/>
      <c r="BL64" s="62"/>
      <c r="BM64" s="62"/>
      <c r="BN64" s="62"/>
      <c r="BO64" s="62"/>
      <c r="BP64" s="62"/>
      <c r="BQ64" s="62"/>
      <c r="BR64" s="62"/>
      <c r="BS64" s="62"/>
      <c r="BT64" s="62"/>
    </row>
    <row r="65" spans="1:72" s="2" customFormat="1" ht="60.75" customHeight="1" thickBot="1">
      <c r="A65" s="99">
        <v>612</v>
      </c>
      <c r="B65" s="11" t="s">
        <v>15</v>
      </c>
      <c r="C65" s="11" t="s">
        <v>48</v>
      </c>
      <c r="D65" s="11" t="s">
        <v>38</v>
      </c>
      <c r="E65" s="11" t="s">
        <v>187</v>
      </c>
      <c r="F65" s="104" t="s">
        <v>188</v>
      </c>
      <c r="G65" s="104" t="s">
        <v>202</v>
      </c>
      <c r="H65" s="13" t="s">
        <v>194</v>
      </c>
      <c r="I65" s="132">
        <v>1</v>
      </c>
      <c r="J65" s="71">
        <f t="shared" si="22"/>
        <v>1</v>
      </c>
      <c r="K65" s="71">
        <f t="shared" si="23"/>
        <v>1</v>
      </c>
      <c r="L65" s="294">
        <v>100</v>
      </c>
      <c r="M65" s="71">
        <f t="shared" si="24"/>
        <v>100</v>
      </c>
      <c r="N65" s="71">
        <f t="shared" si="23"/>
        <v>1</v>
      </c>
      <c r="O65" s="190">
        <v>7968149</v>
      </c>
      <c r="P65" s="158">
        <v>7968149</v>
      </c>
      <c r="Q65" s="172">
        <v>4785201.7038797066</v>
      </c>
      <c r="R65" s="72">
        <f t="shared" si="25"/>
        <v>0.60054119267595352</v>
      </c>
      <c r="S65" s="280">
        <v>7749930.3600000003</v>
      </c>
      <c r="T65" s="280">
        <v>7749930</v>
      </c>
      <c r="U65" s="83">
        <f t="shared" si="5"/>
        <v>0.99999995354796967</v>
      </c>
      <c r="V65" s="108" t="s">
        <v>190</v>
      </c>
      <c r="W65" s="92" t="s">
        <v>203</v>
      </c>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row>
    <row r="66" spans="1:72" s="2" customFormat="1" ht="83.25" customHeight="1" thickBot="1">
      <c r="A66" s="99">
        <v>613</v>
      </c>
      <c r="B66" s="11" t="s">
        <v>15</v>
      </c>
      <c r="C66" s="11" t="s">
        <v>40</v>
      </c>
      <c r="D66" s="11" t="s">
        <v>40</v>
      </c>
      <c r="E66" s="11" t="s">
        <v>98</v>
      </c>
      <c r="F66" s="104" t="s">
        <v>188</v>
      </c>
      <c r="G66" s="104" t="s">
        <v>204</v>
      </c>
      <c r="H66" s="33">
        <v>0.15</v>
      </c>
      <c r="I66" s="42">
        <v>0.15</v>
      </c>
      <c r="J66" s="71">
        <f t="shared" si="22"/>
        <v>1</v>
      </c>
      <c r="K66" s="71">
        <f t="shared" si="23"/>
        <v>1</v>
      </c>
      <c r="L66" s="295">
        <v>15</v>
      </c>
      <c r="M66" s="71">
        <f t="shared" si="24"/>
        <v>100</v>
      </c>
      <c r="N66" s="71">
        <f t="shared" si="23"/>
        <v>1</v>
      </c>
      <c r="O66" s="191">
        <v>11000000</v>
      </c>
      <c r="P66" s="158">
        <v>11000000</v>
      </c>
      <c r="Q66" s="172">
        <v>11000000</v>
      </c>
      <c r="R66" s="72">
        <f t="shared" si="25"/>
        <v>1</v>
      </c>
      <c r="S66" s="280">
        <v>11000000</v>
      </c>
      <c r="T66" s="280">
        <v>11000000</v>
      </c>
      <c r="U66" s="83">
        <f t="shared" si="5"/>
        <v>1</v>
      </c>
      <c r="V66" s="108" t="s">
        <v>190</v>
      </c>
      <c r="W66" s="92" t="s">
        <v>205</v>
      </c>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2"/>
      <c r="AX66" s="62"/>
      <c r="AY66" s="62"/>
      <c r="AZ66" s="62"/>
      <c r="BA66" s="62"/>
      <c r="BB66" s="62"/>
      <c r="BC66" s="62"/>
      <c r="BD66" s="62"/>
      <c r="BE66" s="62"/>
      <c r="BF66" s="62"/>
      <c r="BG66" s="62"/>
      <c r="BH66" s="62"/>
      <c r="BI66" s="62"/>
      <c r="BJ66" s="62"/>
      <c r="BK66" s="62"/>
      <c r="BL66" s="62"/>
      <c r="BM66" s="62"/>
      <c r="BN66" s="62"/>
      <c r="BO66" s="62"/>
      <c r="BP66" s="62"/>
      <c r="BQ66" s="62"/>
      <c r="BR66" s="62"/>
      <c r="BS66" s="62"/>
      <c r="BT66" s="62"/>
    </row>
    <row r="67" spans="1:72" s="2" customFormat="1" ht="66.75" customHeight="1" thickBot="1">
      <c r="A67" s="99">
        <v>614</v>
      </c>
      <c r="B67" s="11" t="s">
        <v>16</v>
      </c>
      <c r="C67" s="11" t="s">
        <v>49</v>
      </c>
      <c r="D67" s="46" t="s">
        <v>35</v>
      </c>
      <c r="E67" s="11" t="s">
        <v>49</v>
      </c>
      <c r="F67" s="104" t="s">
        <v>206</v>
      </c>
      <c r="G67" s="104" t="s">
        <v>207</v>
      </c>
      <c r="H67" s="77">
        <v>100.74052183641531</v>
      </c>
      <c r="I67" s="76">
        <v>40</v>
      </c>
      <c r="J67" s="33">
        <f>I67/H67</f>
        <v>0.39705968631920413</v>
      </c>
      <c r="K67" s="33">
        <f>IF(J67&gt;100%,100%,J67)</f>
        <v>0.39705968631920413</v>
      </c>
      <c r="L67" s="76">
        <v>114</v>
      </c>
      <c r="M67" s="33">
        <f t="shared" si="24"/>
        <v>1.1316201060097317</v>
      </c>
      <c r="N67" s="33">
        <f>IF(M67&gt;100%,100%,M67)</f>
        <v>1</v>
      </c>
      <c r="O67" s="189">
        <v>1762959132.1372681</v>
      </c>
      <c r="P67" s="153">
        <v>1762959132.1372681</v>
      </c>
      <c r="Q67" s="168">
        <v>0</v>
      </c>
      <c r="R67" s="36">
        <f>Q67/P67</f>
        <v>0</v>
      </c>
      <c r="S67" s="153">
        <v>1762959132.1400001</v>
      </c>
      <c r="T67" s="301">
        <v>1471849547</v>
      </c>
      <c r="U67" s="83">
        <f t="shared" si="5"/>
        <v>0.83487445634282431</v>
      </c>
      <c r="V67" s="65" t="s">
        <v>190</v>
      </c>
      <c r="W67" s="273" t="s">
        <v>208</v>
      </c>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row>
    <row r="68" spans="1:72" s="2" customFormat="1" ht="51" customHeight="1" thickBot="1">
      <c r="A68" s="99">
        <v>615</v>
      </c>
      <c r="B68" s="11" t="s">
        <v>17</v>
      </c>
      <c r="C68" s="46" t="s">
        <v>46</v>
      </c>
      <c r="D68" s="46" t="s">
        <v>35</v>
      </c>
      <c r="E68" s="11" t="s">
        <v>46</v>
      </c>
      <c r="F68" s="104" t="s">
        <v>209</v>
      </c>
      <c r="G68" s="104" t="s">
        <v>210</v>
      </c>
      <c r="H68" s="29">
        <v>750</v>
      </c>
      <c r="I68" s="38">
        <v>64</v>
      </c>
      <c r="J68" s="12">
        <f t="shared" ref="J68:J90" si="26">I68/H68</f>
        <v>8.533333333333333E-2</v>
      </c>
      <c r="K68" s="12">
        <f>IF(J68&gt;100%,100%,J68)</f>
        <v>8.533333333333333E-2</v>
      </c>
      <c r="L68" s="38">
        <v>340</v>
      </c>
      <c r="M68" s="12">
        <f t="shared" ref="M68:M91" si="27">L68/H68</f>
        <v>0.45333333333333331</v>
      </c>
      <c r="N68" s="12">
        <f>IF(M68&gt;100%,100%,M68)</f>
        <v>0.45333333333333331</v>
      </c>
      <c r="O68" s="192">
        <v>1126915946</v>
      </c>
      <c r="P68" s="159">
        <v>1126915946</v>
      </c>
      <c r="Q68" s="173">
        <v>96163494</v>
      </c>
      <c r="R68" s="78">
        <f>Q68/P68</f>
        <v>8.5333333281273849E-2</v>
      </c>
      <c r="S68" s="304">
        <v>1126915946</v>
      </c>
      <c r="T68" s="304">
        <v>525894107</v>
      </c>
      <c r="U68" s="83">
        <f t="shared" si="5"/>
        <v>0.46666666566097204</v>
      </c>
      <c r="V68" s="108" t="s">
        <v>211</v>
      </c>
      <c r="W68" s="274" t="s">
        <v>212</v>
      </c>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2"/>
      <c r="BK68" s="62"/>
      <c r="BL68" s="62"/>
      <c r="BM68" s="62"/>
      <c r="BN68" s="62"/>
      <c r="BO68" s="62"/>
      <c r="BP68" s="62"/>
      <c r="BQ68" s="62"/>
      <c r="BR68" s="62"/>
      <c r="BS68" s="62"/>
      <c r="BT68" s="62"/>
    </row>
    <row r="69" spans="1:72" s="2" customFormat="1" ht="51.75" thickBot="1">
      <c r="A69" s="99">
        <v>616</v>
      </c>
      <c r="B69" s="11" t="s">
        <v>17</v>
      </c>
      <c r="C69" s="11" t="s">
        <v>40</v>
      </c>
      <c r="D69" s="11" t="s">
        <v>40</v>
      </c>
      <c r="E69" s="11" t="s">
        <v>80</v>
      </c>
      <c r="F69" s="104" t="s">
        <v>209</v>
      </c>
      <c r="G69" s="104" t="s">
        <v>213</v>
      </c>
      <c r="H69" s="29">
        <v>100</v>
      </c>
      <c r="I69" s="40">
        <v>0.06</v>
      </c>
      <c r="J69" s="12">
        <f t="shared" si="26"/>
        <v>5.9999999999999995E-4</v>
      </c>
      <c r="K69" s="12">
        <f>IF(J69&gt;100%,100%,J69)</f>
        <v>5.9999999999999995E-4</v>
      </c>
      <c r="L69" s="38">
        <v>100</v>
      </c>
      <c r="M69" s="12">
        <f t="shared" si="27"/>
        <v>1</v>
      </c>
      <c r="N69" s="12">
        <f>IF(M69&gt;100%,100%,M69)</f>
        <v>1</v>
      </c>
      <c r="O69" s="192">
        <v>13368000</v>
      </c>
      <c r="P69" s="159">
        <v>13368000</v>
      </c>
      <c r="Q69" s="173">
        <v>742667</v>
      </c>
      <c r="R69" s="78">
        <f t="shared" ref="R69:R95" si="28">Q69/P69</f>
        <v>5.5555580490724114E-2</v>
      </c>
      <c r="S69" s="304">
        <v>13368000</v>
      </c>
      <c r="T69" s="304">
        <v>13368000</v>
      </c>
      <c r="U69" s="83">
        <f t="shared" si="5"/>
        <v>1</v>
      </c>
      <c r="V69" s="109" t="s">
        <v>190</v>
      </c>
      <c r="W69" s="120" t="s">
        <v>214</v>
      </c>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row>
    <row r="70" spans="1:72" s="2" customFormat="1" ht="54" customHeight="1" thickBot="1">
      <c r="A70" s="99">
        <v>617</v>
      </c>
      <c r="B70" s="11" t="s">
        <v>17</v>
      </c>
      <c r="C70" s="11" t="s">
        <v>40</v>
      </c>
      <c r="D70" s="11" t="s">
        <v>40</v>
      </c>
      <c r="E70" s="11" t="s">
        <v>80</v>
      </c>
      <c r="F70" s="104" t="s">
        <v>209</v>
      </c>
      <c r="G70" s="104" t="s">
        <v>215</v>
      </c>
      <c r="H70" s="29">
        <v>100</v>
      </c>
      <c r="I70" s="38">
        <v>0</v>
      </c>
      <c r="J70" s="12">
        <f t="shared" si="26"/>
        <v>0</v>
      </c>
      <c r="K70" s="12">
        <f t="shared" ref="K70:K95" si="29">IF(J70&gt;100%,100%,J70)</f>
        <v>0</v>
      </c>
      <c r="L70" s="38">
        <v>100</v>
      </c>
      <c r="M70" s="12">
        <f t="shared" si="27"/>
        <v>1</v>
      </c>
      <c r="N70" s="12">
        <f t="shared" ref="N70:N71" si="30">IF(M70&gt;100%,100%,M70)</f>
        <v>1</v>
      </c>
      <c r="O70" s="192">
        <v>8912000</v>
      </c>
      <c r="P70" s="159">
        <v>8912000</v>
      </c>
      <c r="Q70" s="173">
        <v>742667</v>
      </c>
      <c r="R70" s="78">
        <f t="shared" si="28"/>
        <v>8.3333370736086182E-2</v>
      </c>
      <c r="S70" s="304">
        <v>8912000</v>
      </c>
      <c r="T70" s="304">
        <v>8912000</v>
      </c>
      <c r="U70" s="83">
        <f t="shared" si="5"/>
        <v>1</v>
      </c>
      <c r="V70" s="109" t="s">
        <v>190</v>
      </c>
      <c r="W70" s="119" t="s">
        <v>216</v>
      </c>
      <c r="X70" s="62"/>
      <c r="Y70" s="62"/>
      <c r="Z70" s="62"/>
      <c r="AA70" s="62"/>
      <c r="AB70" s="62"/>
      <c r="AC70" s="62"/>
      <c r="AD70" s="62"/>
      <c r="AE70" s="62"/>
      <c r="AF70" s="62"/>
      <c r="AG70" s="62"/>
      <c r="AH70" s="62"/>
      <c r="AI70" s="62"/>
      <c r="AJ70" s="62"/>
      <c r="AK70" s="62"/>
      <c r="AL70" s="62"/>
      <c r="AM70" s="62"/>
      <c r="AN70" s="62"/>
      <c r="AO70" s="62"/>
      <c r="AP70" s="62"/>
      <c r="AQ70" s="62"/>
      <c r="AR70" s="62"/>
      <c r="AS70" s="62"/>
      <c r="AT70" s="62"/>
      <c r="AU70" s="62"/>
      <c r="AV70" s="62"/>
      <c r="AW70" s="62"/>
      <c r="AX70" s="62"/>
      <c r="AY70" s="62"/>
      <c r="AZ70" s="62"/>
      <c r="BA70" s="62"/>
      <c r="BB70" s="62"/>
      <c r="BC70" s="62"/>
      <c r="BD70" s="62"/>
      <c r="BE70" s="62"/>
      <c r="BF70" s="62"/>
      <c r="BG70" s="62"/>
      <c r="BH70" s="62"/>
      <c r="BI70" s="62"/>
      <c r="BJ70" s="62"/>
      <c r="BK70" s="62"/>
      <c r="BL70" s="62"/>
      <c r="BM70" s="62"/>
      <c r="BN70" s="62"/>
      <c r="BO70" s="62"/>
      <c r="BP70" s="62"/>
      <c r="BQ70" s="62"/>
      <c r="BR70" s="62"/>
      <c r="BS70" s="62"/>
      <c r="BT70" s="62"/>
    </row>
    <row r="71" spans="1:72" s="2" customFormat="1" ht="47.25" customHeight="1" thickBot="1">
      <c r="A71" s="99">
        <v>618</v>
      </c>
      <c r="B71" s="11" t="s">
        <v>17</v>
      </c>
      <c r="C71" s="11" t="s">
        <v>46</v>
      </c>
      <c r="D71" s="46" t="s">
        <v>35</v>
      </c>
      <c r="E71" s="11" t="s">
        <v>46</v>
      </c>
      <c r="F71" s="104" t="s">
        <v>217</v>
      </c>
      <c r="G71" s="104" t="s">
        <v>218</v>
      </c>
      <c r="H71" s="29">
        <v>1000</v>
      </c>
      <c r="I71" s="38">
        <v>872</v>
      </c>
      <c r="J71" s="12">
        <f t="shared" si="26"/>
        <v>0.872</v>
      </c>
      <c r="K71" s="12">
        <f t="shared" si="29"/>
        <v>0.872</v>
      </c>
      <c r="L71" s="38">
        <v>1000</v>
      </c>
      <c r="M71" s="12">
        <f t="shared" si="27"/>
        <v>1</v>
      </c>
      <c r="N71" s="12">
        <f t="shared" si="30"/>
        <v>1</v>
      </c>
      <c r="O71" s="189">
        <v>776125000</v>
      </c>
      <c r="P71" s="153">
        <v>776125000</v>
      </c>
      <c r="Q71" s="168">
        <v>562875000</v>
      </c>
      <c r="R71" s="78">
        <f t="shared" si="28"/>
        <v>0.72523755838299242</v>
      </c>
      <c r="S71" s="304">
        <v>776125000</v>
      </c>
      <c r="T71" s="304">
        <v>776125000</v>
      </c>
      <c r="U71" s="83">
        <f t="shared" ref="U71:U125" si="31">T71/S71</f>
        <v>1</v>
      </c>
      <c r="V71" s="109" t="s">
        <v>190</v>
      </c>
      <c r="W71" s="121" t="s">
        <v>219</v>
      </c>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62"/>
      <c r="AW71" s="62"/>
      <c r="AX71" s="62"/>
      <c r="AY71" s="62"/>
      <c r="AZ71" s="62"/>
      <c r="BA71" s="62"/>
      <c r="BB71" s="62"/>
      <c r="BC71" s="62"/>
      <c r="BD71" s="62"/>
      <c r="BE71" s="62"/>
      <c r="BF71" s="62"/>
      <c r="BG71" s="62"/>
      <c r="BH71" s="62"/>
      <c r="BI71" s="62"/>
      <c r="BJ71" s="62"/>
      <c r="BK71" s="62"/>
      <c r="BL71" s="62"/>
      <c r="BM71" s="62"/>
      <c r="BN71" s="62"/>
      <c r="BO71" s="62"/>
      <c r="BP71" s="62"/>
      <c r="BQ71" s="62"/>
      <c r="BR71" s="62"/>
      <c r="BS71" s="62"/>
      <c r="BT71" s="62"/>
    </row>
    <row r="72" spans="1:72" s="2" customFormat="1" ht="61.5" customHeight="1" thickBot="1">
      <c r="A72" s="99">
        <v>619</v>
      </c>
      <c r="B72" s="11" t="s">
        <v>17</v>
      </c>
      <c r="C72" s="11" t="s">
        <v>46</v>
      </c>
      <c r="D72" s="46" t="s">
        <v>35</v>
      </c>
      <c r="E72" s="11" t="s">
        <v>46</v>
      </c>
      <c r="F72" s="104" t="s">
        <v>217</v>
      </c>
      <c r="G72" s="104" t="s">
        <v>220</v>
      </c>
      <c r="H72" s="14">
        <v>1</v>
      </c>
      <c r="I72" s="42">
        <v>1</v>
      </c>
      <c r="J72" s="12">
        <f t="shared" si="26"/>
        <v>1</v>
      </c>
      <c r="K72" s="12">
        <f>IF(J72&gt;100%,100%,J72)</f>
        <v>1</v>
      </c>
      <c r="L72" s="38">
        <v>100</v>
      </c>
      <c r="M72" s="12">
        <f t="shared" si="27"/>
        <v>100</v>
      </c>
      <c r="N72" s="12">
        <f>IF(M72&gt;100%,100%,M72)</f>
        <v>1</v>
      </c>
      <c r="O72" s="189">
        <v>2281151250</v>
      </c>
      <c r="P72" s="153">
        <v>2281151250</v>
      </c>
      <c r="Q72" s="168">
        <v>1244886240</v>
      </c>
      <c r="R72" s="78">
        <f t="shared" si="28"/>
        <v>0.54572718051904712</v>
      </c>
      <c r="S72" s="304">
        <v>2281151250</v>
      </c>
      <c r="T72" s="304">
        <v>1663013032</v>
      </c>
      <c r="U72" s="83">
        <f t="shared" si="31"/>
        <v>0.72902357176009258</v>
      </c>
      <c r="V72" s="109" t="s">
        <v>190</v>
      </c>
      <c r="W72" s="121" t="s">
        <v>221</v>
      </c>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62"/>
      <c r="AW72" s="62"/>
      <c r="AX72" s="62"/>
      <c r="AY72" s="62"/>
      <c r="AZ72" s="62"/>
      <c r="BA72" s="62"/>
      <c r="BB72" s="62"/>
      <c r="BC72" s="62"/>
      <c r="BD72" s="62"/>
      <c r="BE72" s="62"/>
      <c r="BF72" s="62"/>
      <c r="BG72" s="62"/>
      <c r="BH72" s="62"/>
      <c r="BI72" s="62"/>
      <c r="BJ72" s="62"/>
      <c r="BK72" s="62"/>
      <c r="BL72" s="62"/>
      <c r="BM72" s="62"/>
      <c r="BN72" s="62"/>
      <c r="BO72" s="62"/>
      <c r="BP72" s="62"/>
      <c r="BQ72" s="62"/>
      <c r="BR72" s="62"/>
      <c r="BS72" s="62"/>
      <c r="BT72" s="62"/>
    </row>
    <row r="73" spans="1:72" s="2" customFormat="1" ht="42.75" customHeight="1" thickBot="1">
      <c r="A73" s="99">
        <v>620</v>
      </c>
      <c r="B73" s="11" t="s">
        <v>17</v>
      </c>
      <c r="C73" s="11" t="s">
        <v>46</v>
      </c>
      <c r="D73" s="46" t="s">
        <v>35</v>
      </c>
      <c r="E73" s="11" t="s">
        <v>46</v>
      </c>
      <c r="F73" s="104" t="s">
        <v>217</v>
      </c>
      <c r="G73" s="104" t="s">
        <v>222</v>
      </c>
      <c r="H73" s="14">
        <v>1</v>
      </c>
      <c r="I73" s="42">
        <v>1</v>
      </c>
      <c r="J73" s="12">
        <f t="shared" si="26"/>
        <v>1</v>
      </c>
      <c r="K73" s="12">
        <f t="shared" si="29"/>
        <v>1</v>
      </c>
      <c r="L73" s="38">
        <v>100</v>
      </c>
      <c r="M73" s="12">
        <f t="shared" si="27"/>
        <v>100</v>
      </c>
      <c r="N73" s="12">
        <f t="shared" ref="N73:N88" si="32">IF(M73&gt;100%,100%,M73)</f>
        <v>1</v>
      </c>
      <c r="O73" s="189">
        <v>3541216970.666667</v>
      </c>
      <c r="P73" s="153">
        <v>3541216970.666667</v>
      </c>
      <c r="Q73" s="168">
        <v>46571760</v>
      </c>
      <c r="R73" s="78">
        <f t="shared" si="28"/>
        <v>1.3151343277119908E-2</v>
      </c>
      <c r="S73" s="304">
        <v>3541216970</v>
      </c>
      <c r="T73" s="304">
        <v>174557856</v>
      </c>
      <c r="U73" s="83">
        <f t="shared" si="31"/>
        <v>4.9293182959077482E-2</v>
      </c>
      <c r="V73" s="109" t="s">
        <v>190</v>
      </c>
      <c r="W73" s="121" t="s">
        <v>223</v>
      </c>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row>
    <row r="74" spans="1:72" s="2" customFormat="1" ht="53.25" customHeight="1" thickBot="1">
      <c r="A74" s="99">
        <v>621</v>
      </c>
      <c r="B74" s="11" t="s">
        <v>17</v>
      </c>
      <c r="C74" s="11" t="s">
        <v>46</v>
      </c>
      <c r="D74" s="46" t="s">
        <v>35</v>
      </c>
      <c r="E74" s="11" t="s">
        <v>46</v>
      </c>
      <c r="F74" s="104" t="s">
        <v>217</v>
      </c>
      <c r="G74" s="104" t="s">
        <v>224</v>
      </c>
      <c r="H74" s="14">
        <v>1</v>
      </c>
      <c r="I74" s="42">
        <v>1</v>
      </c>
      <c r="J74" s="12">
        <f t="shared" si="26"/>
        <v>1</v>
      </c>
      <c r="K74" s="12">
        <f t="shared" si="29"/>
        <v>1</v>
      </c>
      <c r="L74" s="38">
        <v>100</v>
      </c>
      <c r="M74" s="12">
        <f t="shared" si="27"/>
        <v>100</v>
      </c>
      <c r="N74" s="12">
        <f t="shared" si="32"/>
        <v>1</v>
      </c>
      <c r="O74" s="189">
        <v>283907755.83333337</v>
      </c>
      <c r="P74" s="153">
        <v>283907755.83333337</v>
      </c>
      <c r="Q74" s="168">
        <v>3877050</v>
      </c>
      <c r="R74" s="78">
        <f t="shared" si="28"/>
        <v>1.3656020028829374E-2</v>
      </c>
      <c r="S74" s="304">
        <v>283907755</v>
      </c>
      <c r="T74" s="304">
        <v>221870648</v>
      </c>
      <c r="U74" s="83">
        <f t="shared" si="31"/>
        <v>0.78148850847698759</v>
      </c>
      <c r="V74" s="109" t="s">
        <v>190</v>
      </c>
      <c r="W74" s="121" t="s">
        <v>225</v>
      </c>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c r="BC74" s="62"/>
      <c r="BD74" s="62"/>
      <c r="BE74" s="62"/>
      <c r="BF74" s="62"/>
      <c r="BG74" s="62"/>
      <c r="BH74" s="62"/>
      <c r="BI74" s="62"/>
      <c r="BJ74" s="62"/>
      <c r="BK74" s="62"/>
      <c r="BL74" s="62"/>
      <c r="BM74" s="62"/>
      <c r="BN74" s="62"/>
      <c r="BO74" s="62"/>
      <c r="BP74" s="62"/>
      <c r="BQ74" s="62"/>
      <c r="BR74" s="62"/>
      <c r="BS74" s="62"/>
      <c r="BT74" s="62"/>
    </row>
    <row r="75" spans="1:72" s="2" customFormat="1" ht="52.5" customHeight="1" thickBot="1">
      <c r="A75" s="99">
        <v>622</v>
      </c>
      <c r="B75" s="11" t="s">
        <v>17</v>
      </c>
      <c r="C75" s="11" t="s">
        <v>46</v>
      </c>
      <c r="D75" s="46" t="s">
        <v>35</v>
      </c>
      <c r="E75" s="11" t="s">
        <v>46</v>
      </c>
      <c r="F75" s="104" t="s">
        <v>217</v>
      </c>
      <c r="G75" s="104" t="s">
        <v>226</v>
      </c>
      <c r="H75" s="14">
        <v>1</v>
      </c>
      <c r="I75" s="42">
        <v>1</v>
      </c>
      <c r="J75" s="12">
        <f t="shared" si="26"/>
        <v>1</v>
      </c>
      <c r="K75" s="12">
        <f t="shared" si="29"/>
        <v>1</v>
      </c>
      <c r="L75" s="38">
        <v>100</v>
      </c>
      <c r="M75" s="12">
        <f t="shared" si="27"/>
        <v>100</v>
      </c>
      <c r="N75" s="12">
        <f t="shared" si="32"/>
        <v>1</v>
      </c>
      <c r="O75" s="189">
        <v>803184060</v>
      </c>
      <c r="P75" s="153">
        <v>803184060</v>
      </c>
      <c r="Q75" s="168">
        <v>11602980</v>
      </c>
      <c r="R75" s="78">
        <f t="shared" si="28"/>
        <v>1.4446227929373997E-2</v>
      </c>
      <c r="S75" s="304">
        <v>803184060</v>
      </c>
      <c r="T75" s="304">
        <v>23721648</v>
      </c>
      <c r="U75" s="83">
        <f t="shared" si="31"/>
        <v>2.9534510433386837E-2</v>
      </c>
      <c r="V75" s="109" t="s">
        <v>190</v>
      </c>
      <c r="W75" s="121" t="s">
        <v>227</v>
      </c>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row>
    <row r="76" spans="1:72" s="52" customFormat="1" ht="82.5" customHeight="1" thickBot="1">
      <c r="A76" s="101">
        <v>623</v>
      </c>
      <c r="B76" s="11" t="s">
        <v>17</v>
      </c>
      <c r="C76" s="11" t="s">
        <v>41</v>
      </c>
      <c r="D76" s="46" t="s">
        <v>35</v>
      </c>
      <c r="E76" s="11" t="s">
        <v>228</v>
      </c>
      <c r="F76" s="104" t="s">
        <v>229</v>
      </c>
      <c r="G76" s="104" t="s">
        <v>230</v>
      </c>
      <c r="H76" s="29">
        <v>4000</v>
      </c>
      <c r="I76" s="38">
        <v>3746</v>
      </c>
      <c r="J76" s="12">
        <f t="shared" si="26"/>
        <v>0.9365</v>
      </c>
      <c r="K76" s="12">
        <f t="shared" si="29"/>
        <v>0.9365</v>
      </c>
      <c r="L76" s="38">
        <v>4340</v>
      </c>
      <c r="M76" s="12">
        <f t="shared" si="27"/>
        <v>1.085</v>
      </c>
      <c r="N76" s="12">
        <f t="shared" si="32"/>
        <v>1</v>
      </c>
      <c r="O76" s="189">
        <v>4851749764.5578823</v>
      </c>
      <c r="P76" s="153">
        <v>4851749764.5578823</v>
      </c>
      <c r="Q76" s="168">
        <v>4851749764.5578823</v>
      </c>
      <c r="R76" s="78">
        <f t="shared" si="28"/>
        <v>1</v>
      </c>
      <c r="S76" s="304">
        <v>4851749764</v>
      </c>
      <c r="T76" s="304">
        <v>4851749764</v>
      </c>
      <c r="U76" s="83">
        <f t="shared" si="31"/>
        <v>1</v>
      </c>
      <c r="V76" s="19"/>
      <c r="W76" s="122"/>
      <c r="X76" s="63"/>
      <c r="Y76" s="63"/>
      <c r="Z76" s="63"/>
      <c r="AA76" s="63"/>
      <c r="AB76" s="63"/>
      <c r="AC76" s="63"/>
      <c r="AD76" s="63"/>
      <c r="AE76" s="63"/>
      <c r="AF76" s="63"/>
      <c r="AG76" s="63"/>
      <c r="AH76" s="63"/>
      <c r="AI76" s="63"/>
      <c r="AJ76" s="63"/>
      <c r="AK76" s="63"/>
      <c r="AL76" s="63"/>
      <c r="AM76" s="63"/>
      <c r="AN76" s="63"/>
      <c r="AO76" s="63"/>
      <c r="AP76" s="63"/>
      <c r="AQ76" s="63"/>
      <c r="AR76" s="63"/>
      <c r="AS76" s="63"/>
      <c r="AT76" s="63"/>
      <c r="AU76" s="63"/>
      <c r="AV76" s="63"/>
      <c r="AW76" s="63"/>
      <c r="AX76" s="63"/>
      <c r="AY76" s="63"/>
      <c r="AZ76" s="63"/>
      <c r="BA76" s="63"/>
      <c r="BB76" s="63"/>
      <c r="BC76" s="63"/>
      <c r="BD76" s="63"/>
      <c r="BE76" s="63"/>
      <c r="BF76" s="63"/>
      <c r="BG76" s="63"/>
      <c r="BH76" s="63"/>
      <c r="BI76" s="63"/>
      <c r="BJ76" s="63"/>
      <c r="BK76" s="63"/>
      <c r="BL76" s="63"/>
      <c r="BM76" s="63"/>
      <c r="BN76" s="63"/>
      <c r="BO76" s="63"/>
      <c r="BP76" s="63"/>
      <c r="BQ76" s="63"/>
      <c r="BR76" s="63"/>
      <c r="BS76" s="63"/>
      <c r="BT76" s="63"/>
    </row>
    <row r="77" spans="1:72" s="2" customFormat="1" ht="95.25" customHeight="1" thickBot="1">
      <c r="A77" s="99">
        <v>624</v>
      </c>
      <c r="B77" s="11" t="s">
        <v>17</v>
      </c>
      <c r="C77" s="11" t="s">
        <v>41</v>
      </c>
      <c r="D77" s="46" t="s">
        <v>35</v>
      </c>
      <c r="E77" s="11" t="s">
        <v>228</v>
      </c>
      <c r="F77" s="104" t="s">
        <v>229</v>
      </c>
      <c r="G77" s="104" t="s">
        <v>231</v>
      </c>
      <c r="H77" s="29">
        <v>4000</v>
      </c>
      <c r="I77" s="38">
        <v>6228</v>
      </c>
      <c r="J77" s="12">
        <f t="shared" si="26"/>
        <v>1.5569999999999999</v>
      </c>
      <c r="K77" s="12">
        <f t="shared" si="29"/>
        <v>1</v>
      </c>
      <c r="L77" s="38">
        <v>8693</v>
      </c>
      <c r="M77" s="12">
        <f t="shared" si="27"/>
        <v>2.1732499999999999</v>
      </c>
      <c r="N77" s="12">
        <f t="shared" si="32"/>
        <v>1</v>
      </c>
      <c r="O77" s="189">
        <v>6721156891.30408</v>
      </c>
      <c r="P77" s="153">
        <v>6721156891.3040791</v>
      </c>
      <c r="Q77" s="168">
        <v>6721156891.3040791</v>
      </c>
      <c r="R77" s="78">
        <f t="shared" si="28"/>
        <v>1</v>
      </c>
      <c r="S77" s="304">
        <v>6721156891</v>
      </c>
      <c r="T77" s="304">
        <v>6721156891</v>
      </c>
      <c r="U77" s="83">
        <f t="shared" si="31"/>
        <v>1</v>
      </c>
      <c r="V77" s="19"/>
      <c r="W77" s="123"/>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c r="BC77" s="62"/>
      <c r="BD77" s="62"/>
      <c r="BE77" s="62"/>
      <c r="BF77" s="62"/>
      <c r="BG77" s="62"/>
      <c r="BH77" s="62"/>
      <c r="BI77" s="62"/>
      <c r="BJ77" s="62"/>
      <c r="BK77" s="62"/>
      <c r="BL77" s="62"/>
      <c r="BM77" s="62"/>
      <c r="BN77" s="62"/>
      <c r="BO77" s="62"/>
      <c r="BP77" s="62"/>
      <c r="BQ77" s="62"/>
      <c r="BR77" s="62"/>
      <c r="BS77" s="62"/>
      <c r="BT77" s="62"/>
    </row>
    <row r="78" spans="1:72" s="2" customFormat="1" ht="57.75" customHeight="1" thickBot="1">
      <c r="A78" s="99">
        <v>625</v>
      </c>
      <c r="B78" s="11" t="s">
        <v>17</v>
      </c>
      <c r="C78" s="11" t="s">
        <v>44</v>
      </c>
      <c r="D78" s="46" t="s">
        <v>36</v>
      </c>
      <c r="E78" s="11" t="s">
        <v>232</v>
      </c>
      <c r="F78" s="104" t="s">
        <v>233</v>
      </c>
      <c r="G78" s="104" t="s">
        <v>234</v>
      </c>
      <c r="H78" s="12">
        <v>0.1</v>
      </c>
      <c r="I78" s="40">
        <v>0.05</v>
      </c>
      <c r="J78" s="12">
        <f t="shared" si="26"/>
        <v>0.5</v>
      </c>
      <c r="K78" s="12">
        <f t="shared" si="29"/>
        <v>0.5</v>
      </c>
      <c r="L78" s="38">
        <v>10</v>
      </c>
      <c r="M78" s="12">
        <f t="shared" si="27"/>
        <v>100</v>
      </c>
      <c r="N78" s="12">
        <f>IF(M78&gt;100%,100%,M78)</f>
        <v>1</v>
      </c>
      <c r="O78" s="183">
        <v>0</v>
      </c>
      <c r="P78" s="153">
        <v>0</v>
      </c>
      <c r="Q78" s="163">
        <v>0</v>
      </c>
      <c r="R78" s="78" t="e">
        <f t="shared" si="28"/>
        <v>#DIV/0!</v>
      </c>
      <c r="S78" s="304" t="s">
        <v>235</v>
      </c>
      <c r="T78" s="304" t="s">
        <v>235</v>
      </c>
      <c r="U78" s="83" t="e">
        <f t="shared" si="31"/>
        <v>#VALUE!</v>
      </c>
      <c r="V78" s="18"/>
      <c r="W78" s="123"/>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62"/>
      <c r="AV78" s="62"/>
      <c r="AW78" s="62"/>
      <c r="AX78" s="62"/>
      <c r="AY78" s="62"/>
      <c r="AZ78" s="62"/>
      <c r="BA78" s="62"/>
      <c r="BB78" s="62"/>
      <c r="BC78" s="62"/>
      <c r="BD78" s="62"/>
      <c r="BE78" s="62"/>
      <c r="BF78" s="62"/>
      <c r="BG78" s="62"/>
      <c r="BH78" s="62"/>
      <c r="BI78" s="62"/>
      <c r="BJ78" s="62"/>
      <c r="BK78" s="62"/>
      <c r="BL78" s="62"/>
      <c r="BM78" s="62"/>
      <c r="BN78" s="62"/>
      <c r="BO78" s="62"/>
      <c r="BP78" s="62"/>
      <c r="BQ78" s="62"/>
      <c r="BR78" s="62"/>
      <c r="BS78" s="62"/>
      <c r="BT78" s="62"/>
    </row>
    <row r="79" spans="1:72" s="2" customFormat="1" ht="65.25" customHeight="1" thickBot="1">
      <c r="A79" s="99">
        <v>626</v>
      </c>
      <c r="B79" s="11" t="s">
        <v>17</v>
      </c>
      <c r="C79" s="11" t="s">
        <v>46</v>
      </c>
      <c r="D79" s="46" t="s">
        <v>35</v>
      </c>
      <c r="E79" s="11" t="s">
        <v>236</v>
      </c>
      <c r="F79" s="104" t="s">
        <v>237</v>
      </c>
      <c r="G79" s="104" t="s">
        <v>238</v>
      </c>
      <c r="H79" s="149">
        <v>1</v>
      </c>
      <c r="I79" s="150">
        <v>1</v>
      </c>
      <c r="J79" s="12">
        <f t="shared" si="26"/>
        <v>1</v>
      </c>
      <c r="K79" s="12">
        <f t="shared" si="29"/>
        <v>1</v>
      </c>
      <c r="L79" s="38">
        <v>100</v>
      </c>
      <c r="M79" s="12">
        <f t="shared" si="27"/>
        <v>100</v>
      </c>
      <c r="N79" s="12">
        <f t="shared" si="32"/>
        <v>1</v>
      </c>
      <c r="O79" s="193">
        <v>1844811150.5833335</v>
      </c>
      <c r="P79" s="160">
        <v>1844811150.5833335</v>
      </c>
      <c r="Q79" s="174">
        <v>1567173672</v>
      </c>
      <c r="R79" s="78">
        <f t="shared" si="28"/>
        <v>0.84950357737400717</v>
      </c>
      <c r="S79" s="304">
        <v>1844811150</v>
      </c>
      <c r="T79" s="304">
        <v>1760687761</v>
      </c>
      <c r="U79" s="83">
        <f t="shared" si="31"/>
        <v>0.95439999969644584</v>
      </c>
      <c r="V79" s="23"/>
      <c r="W79" s="124" t="s">
        <v>239</v>
      </c>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c r="BC79" s="62"/>
      <c r="BD79" s="62"/>
      <c r="BE79" s="62"/>
      <c r="BF79" s="62"/>
      <c r="BG79" s="62"/>
      <c r="BH79" s="62"/>
      <c r="BI79" s="62"/>
      <c r="BJ79" s="62"/>
      <c r="BK79" s="62"/>
      <c r="BL79" s="62"/>
      <c r="BM79" s="62"/>
      <c r="BN79" s="62"/>
      <c r="BO79" s="62"/>
      <c r="BP79" s="62"/>
      <c r="BQ79" s="62"/>
      <c r="BR79" s="62"/>
      <c r="BS79" s="62"/>
      <c r="BT79" s="62"/>
    </row>
    <row r="80" spans="1:72" s="2" customFormat="1" ht="80.25" customHeight="1" thickBot="1">
      <c r="A80" s="99">
        <v>627</v>
      </c>
      <c r="B80" s="11" t="s">
        <v>17</v>
      </c>
      <c r="C80" s="11" t="s">
        <v>46</v>
      </c>
      <c r="D80" s="46" t="s">
        <v>35</v>
      </c>
      <c r="E80" s="11" t="s">
        <v>46</v>
      </c>
      <c r="F80" s="104" t="s">
        <v>237</v>
      </c>
      <c r="G80" s="104" t="s">
        <v>240</v>
      </c>
      <c r="H80" s="149">
        <v>1</v>
      </c>
      <c r="I80" s="150">
        <v>1</v>
      </c>
      <c r="J80" s="12">
        <f t="shared" si="26"/>
        <v>1</v>
      </c>
      <c r="K80" s="12">
        <f t="shared" si="29"/>
        <v>1</v>
      </c>
      <c r="L80" s="38">
        <v>100</v>
      </c>
      <c r="M80" s="12">
        <f t="shared" si="27"/>
        <v>100</v>
      </c>
      <c r="N80" s="12">
        <f t="shared" si="32"/>
        <v>1</v>
      </c>
      <c r="O80" s="192">
        <v>0</v>
      </c>
      <c r="P80" s="159">
        <v>0</v>
      </c>
      <c r="Q80" s="173">
        <v>0</v>
      </c>
      <c r="R80" s="78" t="e">
        <f t="shared" si="28"/>
        <v>#DIV/0!</v>
      </c>
      <c r="S80" s="304" t="s">
        <v>235</v>
      </c>
      <c r="T80" s="304" t="s">
        <v>235</v>
      </c>
      <c r="U80" s="83" t="e">
        <f t="shared" si="31"/>
        <v>#VALUE!</v>
      </c>
      <c r="V80" s="22"/>
      <c r="W80" s="125" t="s">
        <v>241</v>
      </c>
      <c r="X80" s="62"/>
      <c r="Y80" s="62"/>
      <c r="Z80" s="62"/>
      <c r="AA80" s="62"/>
      <c r="AB80" s="62"/>
      <c r="AC80" s="62"/>
      <c r="AD80" s="62"/>
      <c r="AE80" s="62"/>
      <c r="AF80" s="62"/>
      <c r="AG80" s="62"/>
      <c r="AH80" s="62"/>
      <c r="AI80" s="62"/>
      <c r="AJ80" s="62"/>
      <c r="AK80" s="62"/>
      <c r="AL80" s="62"/>
      <c r="AM80" s="62"/>
      <c r="AN80" s="62"/>
      <c r="AO80" s="62"/>
      <c r="AP80" s="62"/>
      <c r="AQ80" s="62"/>
      <c r="AR80" s="62"/>
      <c r="AS80" s="62"/>
      <c r="AT80" s="62"/>
      <c r="AU80" s="62"/>
      <c r="AV80" s="62"/>
      <c r="AW80" s="62"/>
      <c r="AX80" s="62"/>
      <c r="AY80" s="62"/>
      <c r="AZ80" s="62"/>
      <c r="BA80" s="62"/>
      <c r="BB80" s="62"/>
      <c r="BC80" s="62"/>
      <c r="BD80" s="62"/>
      <c r="BE80" s="62"/>
      <c r="BF80" s="62"/>
      <c r="BG80" s="62"/>
      <c r="BH80" s="62"/>
      <c r="BI80" s="62"/>
      <c r="BJ80" s="62"/>
      <c r="BK80" s="62"/>
      <c r="BL80" s="62"/>
      <c r="BM80" s="62"/>
      <c r="BN80" s="62"/>
      <c r="BO80" s="62"/>
      <c r="BP80" s="62"/>
      <c r="BQ80" s="62"/>
      <c r="BR80" s="62"/>
      <c r="BS80" s="62"/>
      <c r="BT80" s="62"/>
    </row>
    <row r="81" spans="1:72" s="2" customFormat="1" ht="66" customHeight="1" thickBot="1">
      <c r="A81" s="99">
        <v>628</v>
      </c>
      <c r="B81" s="11" t="s">
        <v>17</v>
      </c>
      <c r="C81" s="11" t="s">
        <v>48</v>
      </c>
      <c r="D81" s="11" t="s">
        <v>38</v>
      </c>
      <c r="E81" s="11" t="s">
        <v>242</v>
      </c>
      <c r="F81" s="104" t="s">
        <v>243</v>
      </c>
      <c r="G81" s="104" t="s">
        <v>244</v>
      </c>
      <c r="H81" s="29">
        <v>550</v>
      </c>
      <c r="I81" s="38">
        <v>335</v>
      </c>
      <c r="J81" s="12">
        <f t="shared" si="26"/>
        <v>0.60909090909090913</v>
      </c>
      <c r="K81" s="12">
        <f t="shared" si="29"/>
        <v>0.60909090909090913</v>
      </c>
      <c r="L81" s="38">
        <v>525</v>
      </c>
      <c r="M81" s="12">
        <f t="shared" si="27"/>
        <v>0.95454545454545459</v>
      </c>
      <c r="N81" s="12">
        <f t="shared" si="32"/>
        <v>0.95454545454545459</v>
      </c>
      <c r="O81" s="192">
        <v>554323043.36786592</v>
      </c>
      <c r="P81" s="159">
        <v>554323043.36786592</v>
      </c>
      <c r="Q81" s="173">
        <v>208123989</v>
      </c>
      <c r="R81" s="78">
        <f t="shared" si="28"/>
        <v>0.37545613787858084</v>
      </c>
      <c r="S81" s="304">
        <v>554323043.37</v>
      </c>
      <c r="T81" s="304">
        <v>359058281.32999998</v>
      </c>
      <c r="U81" s="83">
        <f t="shared" si="31"/>
        <v>0.6477419360867801</v>
      </c>
      <c r="V81" s="108" t="s">
        <v>245</v>
      </c>
      <c r="W81" s="123"/>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62"/>
      <c r="AV81" s="62"/>
      <c r="AW81" s="62"/>
      <c r="AX81" s="62"/>
      <c r="AY81" s="62"/>
      <c r="AZ81" s="62"/>
      <c r="BA81" s="62"/>
      <c r="BB81" s="62"/>
      <c r="BC81" s="62"/>
      <c r="BD81" s="62"/>
      <c r="BE81" s="62"/>
      <c r="BF81" s="62"/>
      <c r="BG81" s="62"/>
      <c r="BH81" s="62"/>
      <c r="BI81" s="62"/>
      <c r="BJ81" s="62"/>
      <c r="BK81" s="62"/>
      <c r="BL81" s="62"/>
      <c r="BM81" s="62"/>
      <c r="BN81" s="62"/>
      <c r="BO81" s="62"/>
      <c r="BP81" s="62"/>
      <c r="BQ81" s="62"/>
      <c r="BR81" s="62"/>
      <c r="BS81" s="62"/>
      <c r="BT81" s="62"/>
    </row>
    <row r="82" spans="1:72" s="2" customFormat="1" ht="79.5" customHeight="1" thickBot="1">
      <c r="A82" s="99">
        <v>629</v>
      </c>
      <c r="B82" s="11" t="s">
        <v>17</v>
      </c>
      <c r="C82" s="11" t="s">
        <v>44</v>
      </c>
      <c r="D82" s="46" t="s">
        <v>36</v>
      </c>
      <c r="E82" s="11" t="s">
        <v>246</v>
      </c>
      <c r="F82" s="104" t="s">
        <v>243</v>
      </c>
      <c r="G82" s="104" t="s">
        <v>247</v>
      </c>
      <c r="H82" s="29">
        <v>900</v>
      </c>
      <c r="I82" s="38">
        <v>334</v>
      </c>
      <c r="J82" s="12">
        <f t="shared" si="26"/>
        <v>0.37111111111111111</v>
      </c>
      <c r="K82" s="12">
        <f t="shared" si="29"/>
        <v>0.37111111111111111</v>
      </c>
      <c r="L82" s="38">
        <v>860</v>
      </c>
      <c r="M82" s="12">
        <f t="shared" si="27"/>
        <v>0.9555555555555556</v>
      </c>
      <c r="N82" s="12">
        <f t="shared" si="32"/>
        <v>0.9555555555555556</v>
      </c>
      <c r="O82" s="189">
        <v>608477847.31714416</v>
      </c>
      <c r="P82" s="153">
        <v>608477847.31714404</v>
      </c>
      <c r="Q82" s="168">
        <v>154483205</v>
      </c>
      <c r="R82" s="78">
        <f t="shared" si="28"/>
        <v>0.25388468237773326</v>
      </c>
      <c r="S82" s="304">
        <v>608477847.32000005</v>
      </c>
      <c r="T82" s="304">
        <v>422689152.25</v>
      </c>
      <c r="U82" s="83">
        <f t="shared" si="31"/>
        <v>0.69466646010484367</v>
      </c>
      <c r="V82" s="108" t="s">
        <v>248</v>
      </c>
      <c r="W82" s="123"/>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c r="BC82" s="62"/>
      <c r="BD82" s="62"/>
      <c r="BE82" s="62"/>
      <c r="BF82" s="62"/>
      <c r="BG82" s="62"/>
      <c r="BH82" s="62"/>
      <c r="BI82" s="62"/>
      <c r="BJ82" s="62"/>
      <c r="BK82" s="62"/>
      <c r="BL82" s="62"/>
      <c r="BM82" s="62"/>
      <c r="BN82" s="62"/>
      <c r="BO82" s="62"/>
      <c r="BP82" s="62"/>
      <c r="BQ82" s="62"/>
      <c r="BR82" s="62"/>
      <c r="BS82" s="62"/>
      <c r="BT82" s="62"/>
    </row>
    <row r="83" spans="1:72" s="2" customFormat="1" ht="51.75" customHeight="1" thickBot="1">
      <c r="A83" s="99">
        <v>630</v>
      </c>
      <c r="B83" s="11" t="s">
        <v>17</v>
      </c>
      <c r="C83" s="11" t="s">
        <v>46</v>
      </c>
      <c r="D83" s="46" t="s">
        <v>35</v>
      </c>
      <c r="E83" s="11" t="s">
        <v>46</v>
      </c>
      <c r="F83" s="104" t="s">
        <v>243</v>
      </c>
      <c r="G83" s="104" t="s">
        <v>249</v>
      </c>
      <c r="H83" s="29">
        <v>4500</v>
      </c>
      <c r="I83" s="38">
        <v>3057</v>
      </c>
      <c r="J83" s="12">
        <f t="shared" si="26"/>
        <v>0.67933333333333334</v>
      </c>
      <c r="K83" s="12">
        <f t="shared" si="29"/>
        <v>0.67933333333333334</v>
      </c>
      <c r="L83" s="38">
        <v>3353</v>
      </c>
      <c r="M83" s="12">
        <f t="shared" si="27"/>
        <v>0.74511111111111106</v>
      </c>
      <c r="N83" s="12">
        <f t="shared" si="32"/>
        <v>0.74511111111111106</v>
      </c>
      <c r="O83" s="189">
        <v>3699237998.6303205</v>
      </c>
      <c r="P83" s="153">
        <v>3699237998.6303205</v>
      </c>
      <c r="Q83" s="168">
        <v>1147837886</v>
      </c>
      <c r="R83" s="78">
        <f t="shared" si="28"/>
        <v>0.31029035883200767</v>
      </c>
      <c r="S83" s="304">
        <v>3699237998.6300001</v>
      </c>
      <c r="T83" s="304">
        <v>2491647960.6399999</v>
      </c>
      <c r="U83" s="83">
        <f t="shared" si="31"/>
        <v>0.67355708434082184</v>
      </c>
      <c r="V83" s="108" t="s">
        <v>250</v>
      </c>
      <c r="W83" s="123"/>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c r="BC83" s="62"/>
      <c r="BD83" s="62"/>
      <c r="BE83" s="62"/>
      <c r="BF83" s="62"/>
      <c r="BG83" s="62"/>
      <c r="BH83" s="62"/>
      <c r="BI83" s="62"/>
      <c r="BJ83" s="62"/>
      <c r="BK83" s="62"/>
      <c r="BL83" s="62"/>
      <c r="BM83" s="62"/>
      <c r="BN83" s="62"/>
      <c r="BO83" s="62"/>
      <c r="BP83" s="62"/>
      <c r="BQ83" s="62"/>
      <c r="BR83" s="62"/>
      <c r="BS83" s="62"/>
      <c r="BT83" s="62"/>
    </row>
    <row r="84" spans="1:72" s="2" customFormat="1" ht="108" customHeight="1" thickBot="1">
      <c r="A84" s="99">
        <v>631</v>
      </c>
      <c r="B84" s="11" t="s">
        <v>17</v>
      </c>
      <c r="C84" s="11" t="s">
        <v>40</v>
      </c>
      <c r="D84" s="11" t="s">
        <v>40</v>
      </c>
      <c r="E84" s="11" t="s">
        <v>141</v>
      </c>
      <c r="F84" s="104" t="s">
        <v>243</v>
      </c>
      <c r="G84" s="104" t="s">
        <v>251</v>
      </c>
      <c r="H84" s="29">
        <v>13</v>
      </c>
      <c r="I84" s="38">
        <v>8</v>
      </c>
      <c r="J84" s="12">
        <f t="shared" si="26"/>
        <v>0.61538461538461542</v>
      </c>
      <c r="K84" s="12">
        <f t="shared" si="29"/>
        <v>0.61538461538461542</v>
      </c>
      <c r="L84" s="38">
        <v>27</v>
      </c>
      <c r="M84" s="12">
        <f t="shared" si="27"/>
        <v>2.0769230769230771</v>
      </c>
      <c r="N84" s="12">
        <f t="shared" si="32"/>
        <v>1</v>
      </c>
      <c r="O84" s="192">
        <v>0</v>
      </c>
      <c r="P84" s="159">
        <v>0</v>
      </c>
      <c r="Q84" s="173">
        <v>0</v>
      </c>
      <c r="R84" s="78" t="e">
        <f t="shared" si="28"/>
        <v>#DIV/0!</v>
      </c>
      <c r="S84" s="304" t="s">
        <v>235</v>
      </c>
      <c r="T84" s="304" t="s">
        <v>235</v>
      </c>
      <c r="U84" s="83" t="e">
        <f t="shared" si="31"/>
        <v>#VALUE!</v>
      </c>
      <c r="V84" s="22"/>
      <c r="W84" s="123"/>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62"/>
      <c r="BB84" s="62"/>
      <c r="BC84" s="62"/>
      <c r="BD84" s="62"/>
      <c r="BE84" s="62"/>
      <c r="BF84" s="62"/>
      <c r="BG84" s="62"/>
      <c r="BH84" s="62"/>
      <c r="BI84" s="62"/>
      <c r="BJ84" s="62"/>
      <c r="BK84" s="62"/>
      <c r="BL84" s="62"/>
      <c r="BM84" s="62"/>
      <c r="BN84" s="62"/>
      <c r="BO84" s="62"/>
      <c r="BP84" s="62"/>
      <c r="BQ84" s="62"/>
      <c r="BR84" s="62"/>
      <c r="BS84" s="62"/>
      <c r="BT84" s="62"/>
    </row>
    <row r="85" spans="1:72" s="2" customFormat="1" ht="45.75" customHeight="1" thickBot="1">
      <c r="A85" s="99">
        <v>632</v>
      </c>
      <c r="B85" s="11" t="s">
        <v>17</v>
      </c>
      <c r="C85" s="11" t="s">
        <v>44</v>
      </c>
      <c r="D85" s="46" t="s">
        <v>36</v>
      </c>
      <c r="E85" s="11" t="s">
        <v>252</v>
      </c>
      <c r="F85" s="104" t="s">
        <v>253</v>
      </c>
      <c r="G85" s="104" t="s">
        <v>254</v>
      </c>
      <c r="H85" s="12">
        <v>1</v>
      </c>
      <c r="I85" s="40">
        <v>1</v>
      </c>
      <c r="J85" s="12">
        <f t="shared" si="26"/>
        <v>1</v>
      </c>
      <c r="K85" s="12">
        <f t="shared" si="29"/>
        <v>1</v>
      </c>
      <c r="L85" s="38">
        <v>100</v>
      </c>
      <c r="M85" s="12">
        <f t="shared" si="27"/>
        <v>100</v>
      </c>
      <c r="N85" s="12">
        <f t="shared" si="32"/>
        <v>1</v>
      </c>
      <c r="O85" s="178">
        <v>11100000</v>
      </c>
      <c r="P85" s="153">
        <v>11100000</v>
      </c>
      <c r="Q85" s="175">
        <v>273800</v>
      </c>
      <c r="R85" s="78">
        <f t="shared" si="28"/>
        <v>2.4666666666666667E-2</v>
      </c>
      <c r="S85" s="304">
        <v>11100000</v>
      </c>
      <c r="T85" s="304">
        <v>600000</v>
      </c>
      <c r="U85" s="83">
        <f t="shared" si="31"/>
        <v>5.4054054054054057E-2</v>
      </c>
      <c r="V85" s="108" t="s">
        <v>211</v>
      </c>
      <c r="W85" s="93" t="s">
        <v>255</v>
      </c>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62"/>
      <c r="BB85" s="62"/>
      <c r="BC85" s="62"/>
      <c r="BD85" s="62"/>
      <c r="BE85" s="62"/>
      <c r="BF85" s="62"/>
      <c r="BG85" s="62"/>
      <c r="BH85" s="62"/>
      <c r="BI85" s="62"/>
      <c r="BJ85" s="62"/>
      <c r="BK85" s="62"/>
      <c r="BL85" s="62"/>
      <c r="BM85" s="62"/>
      <c r="BN85" s="62"/>
      <c r="BO85" s="62"/>
      <c r="BP85" s="62"/>
      <c r="BQ85" s="62"/>
      <c r="BR85" s="62"/>
      <c r="BS85" s="62"/>
      <c r="BT85" s="62"/>
    </row>
    <row r="86" spans="1:72" s="2" customFormat="1" ht="48.75" customHeight="1" thickBot="1">
      <c r="A86" s="99">
        <v>633</v>
      </c>
      <c r="B86" s="11" t="s">
        <v>17</v>
      </c>
      <c r="C86" s="11" t="s">
        <v>44</v>
      </c>
      <c r="D86" s="46" t="s">
        <v>36</v>
      </c>
      <c r="E86" s="11" t="s">
        <v>256</v>
      </c>
      <c r="F86" s="104" t="s">
        <v>253</v>
      </c>
      <c r="G86" s="104" t="s">
        <v>257</v>
      </c>
      <c r="H86" s="12">
        <v>1</v>
      </c>
      <c r="I86" s="40">
        <v>1</v>
      </c>
      <c r="J86" s="12">
        <f t="shared" si="26"/>
        <v>1</v>
      </c>
      <c r="K86" s="12">
        <f t="shared" si="29"/>
        <v>1</v>
      </c>
      <c r="L86" s="38">
        <v>100</v>
      </c>
      <c r="M86" s="12">
        <f t="shared" si="27"/>
        <v>100</v>
      </c>
      <c r="N86" s="12">
        <f t="shared" si="32"/>
        <v>1</v>
      </c>
      <c r="O86" s="178">
        <v>42300000</v>
      </c>
      <c r="P86" s="153">
        <v>42300000</v>
      </c>
      <c r="Q86" s="175">
        <v>1779700</v>
      </c>
      <c r="R86" s="78">
        <f t="shared" si="28"/>
        <v>4.2073286052009454E-2</v>
      </c>
      <c r="S86" s="304">
        <v>42300000</v>
      </c>
      <c r="T86" s="304">
        <v>8700000</v>
      </c>
      <c r="U86" s="83">
        <f t="shared" si="31"/>
        <v>0.20567375886524822</v>
      </c>
      <c r="V86" s="108" t="s">
        <v>211</v>
      </c>
      <c r="W86" s="93" t="s">
        <v>258</v>
      </c>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62"/>
      <c r="BB86" s="62"/>
      <c r="BC86" s="62"/>
      <c r="BD86" s="62"/>
      <c r="BE86" s="62"/>
      <c r="BF86" s="62"/>
      <c r="BG86" s="62"/>
      <c r="BH86" s="62"/>
      <c r="BI86" s="62"/>
      <c r="BJ86" s="62"/>
      <c r="BK86" s="62"/>
      <c r="BL86" s="62"/>
      <c r="BM86" s="62"/>
      <c r="BN86" s="62"/>
      <c r="BO86" s="62"/>
      <c r="BP86" s="62"/>
      <c r="BQ86" s="62"/>
      <c r="BR86" s="62"/>
      <c r="BS86" s="62"/>
      <c r="BT86" s="62"/>
    </row>
    <row r="87" spans="1:72" s="2" customFormat="1" ht="47.25" customHeight="1" thickBot="1">
      <c r="A87" s="99">
        <v>634</v>
      </c>
      <c r="B87" s="11" t="s">
        <v>17</v>
      </c>
      <c r="C87" s="11" t="s">
        <v>44</v>
      </c>
      <c r="D87" s="46" t="s">
        <v>36</v>
      </c>
      <c r="E87" s="11" t="s">
        <v>252</v>
      </c>
      <c r="F87" s="104" t="s">
        <v>253</v>
      </c>
      <c r="G87" s="104" t="s">
        <v>259</v>
      </c>
      <c r="H87" s="12">
        <v>1</v>
      </c>
      <c r="I87" s="40">
        <v>1</v>
      </c>
      <c r="J87" s="12">
        <f t="shared" si="26"/>
        <v>1</v>
      </c>
      <c r="K87" s="12">
        <f t="shared" si="29"/>
        <v>1</v>
      </c>
      <c r="L87" s="38">
        <v>100</v>
      </c>
      <c r="M87" s="12">
        <f t="shared" si="27"/>
        <v>100</v>
      </c>
      <c r="N87" s="12">
        <f t="shared" si="32"/>
        <v>1</v>
      </c>
      <c r="O87" s="178">
        <v>1451700000</v>
      </c>
      <c r="P87" s="153">
        <v>1451700000</v>
      </c>
      <c r="Q87" s="175">
        <v>298031300</v>
      </c>
      <c r="R87" s="78">
        <f t="shared" si="28"/>
        <v>0.20529813322311771</v>
      </c>
      <c r="S87" s="304">
        <v>1451700000</v>
      </c>
      <c r="T87" s="304">
        <v>1027500000</v>
      </c>
      <c r="U87" s="83">
        <f t="shared" si="31"/>
        <v>0.7077908658813804</v>
      </c>
      <c r="V87" s="108" t="s">
        <v>211</v>
      </c>
      <c r="W87" s="93" t="s">
        <v>258</v>
      </c>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62"/>
      <c r="BB87" s="62"/>
      <c r="BC87" s="62"/>
      <c r="BD87" s="62"/>
      <c r="BE87" s="62"/>
      <c r="BF87" s="62"/>
      <c r="BG87" s="62"/>
      <c r="BH87" s="62"/>
      <c r="BI87" s="62"/>
      <c r="BJ87" s="62"/>
      <c r="BK87" s="62"/>
      <c r="BL87" s="62"/>
      <c r="BM87" s="62"/>
      <c r="BN87" s="62"/>
      <c r="BO87" s="62"/>
      <c r="BP87" s="62"/>
      <c r="BQ87" s="62"/>
      <c r="BR87" s="62"/>
      <c r="BS87" s="62"/>
      <c r="BT87" s="62"/>
    </row>
    <row r="88" spans="1:72" s="2" customFormat="1" ht="63.75" customHeight="1" thickBot="1">
      <c r="A88" s="99">
        <v>635</v>
      </c>
      <c r="B88" s="11" t="s">
        <v>17</v>
      </c>
      <c r="C88" s="46" t="s">
        <v>46</v>
      </c>
      <c r="D88" s="46" t="s">
        <v>35</v>
      </c>
      <c r="E88" s="11" t="s">
        <v>46</v>
      </c>
      <c r="F88" s="104" t="s">
        <v>260</v>
      </c>
      <c r="G88" s="104" t="s">
        <v>261</v>
      </c>
      <c r="H88" s="12">
        <v>1</v>
      </c>
      <c r="I88" s="40">
        <v>1</v>
      </c>
      <c r="J88" s="12">
        <f t="shared" si="26"/>
        <v>1</v>
      </c>
      <c r="K88" s="12">
        <f t="shared" si="29"/>
        <v>1</v>
      </c>
      <c r="L88" s="38">
        <v>100</v>
      </c>
      <c r="M88" s="12">
        <f t="shared" si="27"/>
        <v>100</v>
      </c>
      <c r="N88" s="12">
        <f t="shared" si="32"/>
        <v>1</v>
      </c>
      <c r="O88" s="192">
        <v>275592856</v>
      </c>
      <c r="P88" s="159">
        <v>275592856</v>
      </c>
      <c r="Q88" s="173">
        <v>1856946</v>
      </c>
      <c r="R88" s="78">
        <f t="shared" si="28"/>
        <v>6.7380048487178492E-3</v>
      </c>
      <c r="S88" s="304">
        <v>275592856</v>
      </c>
      <c r="T88" s="304">
        <v>100215584</v>
      </c>
      <c r="U88" s="83">
        <f t="shared" si="31"/>
        <v>0.36363636363636365</v>
      </c>
      <c r="V88" s="108" t="s">
        <v>211</v>
      </c>
      <c r="W88" s="93" t="s">
        <v>262</v>
      </c>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2"/>
      <c r="AY88" s="62"/>
      <c r="AZ88" s="62"/>
      <c r="BA88" s="62"/>
      <c r="BB88" s="62"/>
      <c r="BC88" s="62"/>
      <c r="BD88" s="62"/>
      <c r="BE88" s="62"/>
      <c r="BF88" s="62"/>
      <c r="BG88" s="62"/>
      <c r="BH88" s="62"/>
      <c r="BI88" s="62"/>
      <c r="BJ88" s="62"/>
      <c r="BK88" s="62"/>
      <c r="BL88" s="62"/>
      <c r="BM88" s="62"/>
      <c r="BN88" s="62"/>
      <c r="BO88" s="62"/>
      <c r="BP88" s="62"/>
      <c r="BQ88" s="62"/>
      <c r="BR88" s="62"/>
      <c r="BS88" s="62"/>
      <c r="BT88" s="62"/>
    </row>
    <row r="89" spans="1:72" s="2" customFormat="1" ht="72" customHeight="1" thickBot="1">
      <c r="A89" s="99">
        <v>636</v>
      </c>
      <c r="B89" s="11" t="s">
        <v>17</v>
      </c>
      <c r="C89" s="11" t="s">
        <v>48</v>
      </c>
      <c r="D89" s="11" t="s">
        <v>38</v>
      </c>
      <c r="E89" s="11" t="s">
        <v>187</v>
      </c>
      <c r="F89" s="104" t="s">
        <v>260</v>
      </c>
      <c r="G89" s="104" t="s">
        <v>263</v>
      </c>
      <c r="H89" s="12">
        <v>1</v>
      </c>
      <c r="I89" s="40">
        <v>1</v>
      </c>
      <c r="J89" s="12">
        <f t="shared" si="26"/>
        <v>1</v>
      </c>
      <c r="K89" s="12">
        <f>IF(J89&gt;100%,100%,J89)</f>
        <v>1</v>
      </c>
      <c r="L89" s="38">
        <v>100</v>
      </c>
      <c r="M89" s="12">
        <f t="shared" si="27"/>
        <v>100</v>
      </c>
      <c r="N89" s="12">
        <f>IF(M89&gt;100%,100%,M89)</f>
        <v>1</v>
      </c>
      <c r="O89" s="192">
        <v>8926207</v>
      </c>
      <c r="P89" s="159">
        <v>8926207</v>
      </c>
      <c r="Q89" s="173">
        <v>0</v>
      </c>
      <c r="R89" s="78">
        <f t="shared" si="28"/>
        <v>0</v>
      </c>
      <c r="S89" s="304">
        <v>24926012</v>
      </c>
      <c r="T89" s="304">
        <v>24926012</v>
      </c>
      <c r="U89" s="83">
        <f t="shared" si="31"/>
        <v>1</v>
      </c>
      <c r="V89" s="108" t="s">
        <v>211</v>
      </c>
      <c r="W89" s="93" t="s">
        <v>255</v>
      </c>
      <c r="X89" s="62"/>
      <c r="Y89" s="62"/>
      <c r="Z89" s="62"/>
      <c r="AA89" s="62"/>
      <c r="AB89" s="62"/>
      <c r="AC89" s="62"/>
      <c r="AD89" s="62"/>
      <c r="AE89" s="62"/>
      <c r="AF89" s="62"/>
      <c r="AG89" s="62"/>
      <c r="AH89" s="62"/>
      <c r="AI89" s="62"/>
      <c r="AJ89" s="62"/>
      <c r="AK89" s="62"/>
      <c r="AL89" s="62"/>
      <c r="AM89" s="62"/>
      <c r="AN89" s="62"/>
      <c r="AO89" s="62"/>
      <c r="AP89" s="62"/>
      <c r="AQ89" s="62"/>
      <c r="AR89" s="62"/>
      <c r="AS89" s="62"/>
      <c r="AT89" s="62"/>
      <c r="AU89" s="62"/>
      <c r="AV89" s="62"/>
      <c r="AW89" s="62"/>
      <c r="AX89" s="62"/>
      <c r="AY89" s="62"/>
      <c r="AZ89" s="62"/>
      <c r="BA89" s="62"/>
      <c r="BB89" s="62"/>
      <c r="BC89" s="62"/>
      <c r="BD89" s="62"/>
      <c r="BE89" s="62"/>
      <c r="BF89" s="62"/>
      <c r="BG89" s="62"/>
      <c r="BH89" s="62"/>
      <c r="BI89" s="62"/>
      <c r="BJ89" s="62"/>
      <c r="BK89" s="62"/>
      <c r="BL89" s="62"/>
      <c r="BM89" s="62"/>
      <c r="BN89" s="62"/>
      <c r="BO89" s="62"/>
      <c r="BP89" s="62"/>
      <c r="BQ89" s="62"/>
      <c r="BR89" s="62"/>
      <c r="BS89" s="62"/>
      <c r="BT89" s="62"/>
    </row>
    <row r="90" spans="1:72" ht="51" customHeight="1" thickBot="1">
      <c r="A90" s="99">
        <v>639</v>
      </c>
      <c r="B90" s="11" t="s">
        <v>17</v>
      </c>
      <c r="C90" s="11" t="s">
        <v>46</v>
      </c>
      <c r="D90" s="46" t="s">
        <v>35</v>
      </c>
      <c r="E90" s="11" t="s">
        <v>46</v>
      </c>
      <c r="F90" s="104" t="s">
        <v>264</v>
      </c>
      <c r="G90" s="104" t="s">
        <v>265</v>
      </c>
      <c r="H90" s="149">
        <v>1</v>
      </c>
      <c r="I90" s="150">
        <v>1</v>
      </c>
      <c r="J90" s="12">
        <f t="shared" si="26"/>
        <v>1</v>
      </c>
      <c r="K90" s="12">
        <f>IF(J90&gt;100%,100%,J90)</f>
        <v>1</v>
      </c>
      <c r="L90" s="38">
        <v>100</v>
      </c>
      <c r="M90" s="12">
        <f t="shared" si="27"/>
        <v>100</v>
      </c>
      <c r="N90" s="12">
        <f>IF(M90&gt;100%,100%,M90)</f>
        <v>1</v>
      </c>
      <c r="O90" s="192" t="s">
        <v>235</v>
      </c>
      <c r="P90" s="159" t="s">
        <v>235</v>
      </c>
      <c r="Q90" s="173" t="s">
        <v>235</v>
      </c>
      <c r="R90" s="22" t="s">
        <v>235</v>
      </c>
      <c r="S90" s="304" t="s">
        <v>235</v>
      </c>
      <c r="T90" s="304" t="s">
        <v>235</v>
      </c>
      <c r="U90" s="83" t="e">
        <f t="shared" si="31"/>
        <v>#VALUE!</v>
      </c>
      <c r="V90" s="22"/>
      <c r="W90" s="119" t="s">
        <v>266</v>
      </c>
    </row>
    <row r="91" spans="1:72" ht="48" customHeight="1" thickBot="1">
      <c r="A91" s="99">
        <v>640</v>
      </c>
      <c r="B91" s="11" t="s">
        <v>17</v>
      </c>
      <c r="C91" s="11" t="s">
        <v>44</v>
      </c>
      <c r="D91" s="46" t="s">
        <v>36</v>
      </c>
      <c r="E91" s="11" t="s">
        <v>267</v>
      </c>
      <c r="F91" s="104" t="s">
        <v>268</v>
      </c>
      <c r="G91" s="104" t="s">
        <v>269</v>
      </c>
      <c r="H91" s="12">
        <v>1</v>
      </c>
      <c r="I91" s="40">
        <v>0.92</v>
      </c>
      <c r="J91" s="12">
        <v>0.92</v>
      </c>
      <c r="K91" s="12">
        <f>IF(J91&gt;100%,100%,J91)</f>
        <v>0.92</v>
      </c>
      <c r="L91" s="38">
        <v>100</v>
      </c>
      <c r="M91" s="12">
        <f t="shared" si="27"/>
        <v>100</v>
      </c>
      <c r="N91" s="12">
        <f>IF(M91&gt;100%,100%,M91)</f>
        <v>1</v>
      </c>
      <c r="O91" s="192" t="s">
        <v>235</v>
      </c>
      <c r="P91" s="159" t="s">
        <v>235</v>
      </c>
      <c r="Q91" s="173" t="s">
        <v>235</v>
      </c>
      <c r="R91" s="22" t="s">
        <v>235</v>
      </c>
      <c r="S91" s="304" t="s">
        <v>235</v>
      </c>
      <c r="T91" s="304" t="s">
        <v>235</v>
      </c>
      <c r="U91" s="83" t="e">
        <f t="shared" si="31"/>
        <v>#VALUE!</v>
      </c>
      <c r="V91" s="22"/>
      <c r="W91" s="123"/>
    </row>
    <row r="92" spans="1:72" ht="39" customHeight="1" thickBot="1">
      <c r="A92" s="99">
        <v>641</v>
      </c>
      <c r="B92" s="11" t="s">
        <v>17</v>
      </c>
      <c r="C92" s="11" t="s">
        <v>46</v>
      </c>
      <c r="D92" s="46" t="s">
        <v>35</v>
      </c>
      <c r="E92" s="11" t="s">
        <v>46</v>
      </c>
      <c r="F92" s="104" t="s">
        <v>268</v>
      </c>
      <c r="G92" s="104" t="s">
        <v>270</v>
      </c>
      <c r="H92" s="12">
        <v>1</v>
      </c>
      <c r="I92" s="40">
        <v>0</v>
      </c>
      <c r="J92" s="12">
        <f t="shared" ref="J92:J97" si="33">I92/H92</f>
        <v>0</v>
      </c>
      <c r="K92" s="12">
        <f>IF(J92&gt;100%,100%,J92)</f>
        <v>0</v>
      </c>
      <c r="L92" s="38" t="s">
        <v>235</v>
      </c>
      <c r="M92" s="192" t="s">
        <v>235</v>
      </c>
      <c r="N92" s="192" t="s">
        <v>235</v>
      </c>
      <c r="O92" s="192" t="s">
        <v>235</v>
      </c>
      <c r="P92" s="159" t="s">
        <v>235</v>
      </c>
      <c r="Q92" s="173" t="s">
        <v>235</v>
      </c>
      <c r="R92" s="22" t="s">
        <v>235</v>
      </c>
      <c r="S92" s="304" t="s">
        <v>235</v>
      </c>
      <c r="T92" s="304" t="s">
        <v>235</v>
      </c>
      <c r="U92" s="83" t="e">
        <f t="shared" si="31"/>
        <v>#VALUE!</v>
      </c>
      <c r="V92" s="22"/>
      <c r="W92" s="126" t="s">
        <v>271</v>
      </c>
    </row>
    <row r="93" spans="1:72" ht="45" customHeight="1" thickBot="1">
      <c r="A93" s="99">
        <v>642</v>
      </c>
      <c r="B93" s="11" t="s">
        <v>17</v>
      </c>
      <c r="C93" s="11" t="s">
        <v>40</v>
      </c>
      <c r="D93" s="11" t="s">
        <v>40</v>
      </c>
      <c r="E93" s="11" t="s">
        <v>141</v>
      </c>
      <c r="F93" s="104" t="s">
        <v>268</v>
      </c>
      <c r="G93" s="104" t="s">
        <v>272</v>
      </c>
      <c r="H93" s="12">
        <v>1</v>
      </c>
      <c r="I93" s="40">
        <v>0</v>
      </c>
      <c r="J93" s="12">
        <f t="shared" si="33"/>
        <v>0</v>
      </c>
      <c r="K93" s="12">
        <f t="shared" si="29"/>
        <v>0</v>
      </c>
      <c r="L93" s="38">
        <v>0</v>
      </c>
      <c r="M93" s="12">
        <f>L93/H93</f>
        <v>0</v>
      </c>
      <c r="N93" s="12">
        <f t="shared" ref="N93:N95" si="34">IF(M93&gt;100%,100%,M93)</f>
        <v>0</v>
      </c>
      <c r="O93" s="192" t="s">
        <v>235</v>
      </c>
      <c r="P93" s="159" t="s">
        <v>235</v>
      </c>
      <c r="Q93" s="173" t="s">
        <v>235</v>
      </c>
      <c r="R93" s="22" t="s">
        <v>235</v>
      </c>
      <c r="S93" s="304" t="s">
        <v>235</v>
      </c>
      <c r="T93" s="304" t="s">
        <v>235</v>
      </c>
      <c r="U93" s="83" t="e">
        <f t="shared" si="31"/>
        <v>#VALUE!</v>
      </c>
      <c r="V93" s="22"/>
      <c r="W93" s="123"/>
    </row>
    <row r="94" spans="1:72" ht="49.5" customHeight="1" thickBot="1">
      <c r="A94" s="99">
        <v>643</v>
      </c>
      <c r="B94" s="11" t="s">
        <v>17</v>
      </c>
      <c r="C94" s="11" t="s">
        <v>44</v>
      </c>
      <c r="D94" s="46" t="s">
        <v>36</v>
      </c>
      <c r="E94" s="11" t="s">
        <v>267</v>
      </c>
      <c r="F94" s="104" t="s">
        <v>268</v>
      </c>
      <c r="G94" s="104" t="s">
        <v>273</v>
      </c>
      <c r="H94" s="12">
        <v>1</v>
      </c>
      <c r="I94" s="40">
        <v>0.59</v>
      </c>
      <c r="J94" s="12">
        <f t="shared" si="33"/>
        <v>0.59</v>
      </c>
      <c r="K94" s="12">
        <f t="shared" si="29"/>
        <v>0.59</v>
      </c>
      <c r="L94" s="38">
        <v>100</v>
      </c>
      <c r="M94" s="12">
        <f>L94/H94</f>
        <v>100</v>
      </c>
      <c r="N94" s="12">
        <f t="shared" si="34"/>
        <v>1</v>
      </c>
      <c r="O94" s="178">
        <v>532674700.25</v>
      </c>
      <c r="P94" s="153">
        <v>532674700.25</v>
      </c>
      <c r="Q94" s="175">
        <v>12471352.109027799</v>
      </c>
      <c r="R94" s="78">
        <f t="shared" si="28"/>
        <v>2.3412698412698454E-2</v>
      </c>
      <c r="S94" s="304">
        <v>659293789</v>
      </c>
      <c r="T94" s="304">
        <v>659293789</v>
      </c>
      <c r="U94" s="83">
        <f t="shared" si="31"/>
        <v>1</v>
      </c>
      <c r="V94" s="24"/>
      <c r="W94" s="123"/>
    </row>
    <row r="95" spans="1:72" ht="78" customHeight="1" thickBot="1">
      <c r="A95" s="99">
        <v>644</v>
      </c>
      <c r="B95" s="11" t="s">
        <v>17</v>
      </c>
      <c r="C95" s="11" t="s">
        <v>44</v>
      </c>
      <c r="D95" s="46" t="s">
        <v>36</v>
      </c>
      <c r="E95" s="11" t="s">
        <v>246</v>
      </c>
      <c r="F95" s="104" t="s">
        <v>274</v>
      </c>
      <c r="G95" s="104" t="s">
        <v>275</v>
      </c>
      <c r="H95" s="14">
        <v>1</v>
      </c>
      <c r="I95" s="42">
        <v>1</v>
      </c>
      <c r="J95" s="12">
        <f t="shared" si="33"/>
        <v>1</v>
      </c>
      <c r="K95" s="12">
        <f t="shared" si="29"/>
        <v>1</v>
      </c>
      <c r="L95" s="38">
        <v>100</v>
      </c>
      <c r="M95" s="12">
        <f t="shared" ref="M95" si="35">L95/K95</f>
        <v>100</v>
      </c>
      <c r="N95" s="12">
        <f t="shared" si="34"/>
        <v>1</v>
      </c>
      <c r="O95" s="190">
        <v>27646015.358706001</v>
      </c>
      <c r="P95" s="153">
        <v>27646015.358705994</v>
      </c>
      <c r="Q95" s="176">
        <v>13823000</v>
      </c>
      <c r="R95" s="78">
        <f t="shared" si="28"/>
        <v>0.49999972222568434</v>
      </c>
      <c r="S95" s="304">
        <v>27646015.359999999</v>
      </c>
      <c r="T95" s="304">
        <v>27646015</v>
      </c>
      <c r="U95" s="83">
        <f t="shared" si="31"/>
        <v>0.999999986978232</v>
      </c>
      <c r="V95" s="25"/>
      <c r="W95" s="123"/>
    </row>
    <row r="96" spans="1:72" ht="89.25" customHeight="1" thickBot="1">
      <c r="A96" s="99">
        <v>646</v>
      </c>
      <c r="B96" s="11" t="s">
        <v>17</v>
      </c>
      <c r="C96" s="11" t="s">
        <v>40</v>
      </c>
      <c r="D96" s="11" t="s">
        <v>40</v>
      </c>
      <c r="E96" s="11" t="s">
        <v>80</v>
      </c>
      <c r="F96" s="104" t="s">
        <v>274</v>
      </c>
      <c r="G96" s="104" t="s">
        <v>276</v>
      </c>
      <c r="H96" s="14">
        <v>1</v>
      </c>
      <c r="I96" s="42">
        <v>0</v>
      </c>
      <c r="J96" s="12">
        <f t="shared" si="33"/>
        <v>0</v>
      </c>
      <c r="K96" s="12">
        <f>IF(J96&gt;100%,100%,J96)</f>
        <v>0</v>
      </c>
      <c r="L96" s="38">
        <v>0</v>
      </c>
      <c r="M96" s="12">
        <f>L96/H96</f>
        <v>0</v>
      </c>
      <c r="N96" s="12">
        <f>IF(M96&gt;100%,100%,M96)</f>
        <v>0</v>
      </c>
      <c r="O96" s="190" t="s">
        <v>277</v>
      </c>
      <c r="P96" s="153" t="s">
        <v>277</v>
      </c>
      <c r="Q96" s="176" t="s">
        <v>277</v>
      </c>
      <c r="R96" s="22" t="s">
        <v>235</v>
      </c>
      <c r="S96" s="304" t="s">
        <v>278</v>
      </c>
      <c r="T96" s="304" t="s">
        <v>278</v>
      </c>
      <c r="U96" s="83" t="e">
        <f t="shared" si="31"/>
        <v>#VALUE!</v>
      </c>
      <c r="V96" s="25"/>
      <c r="W96" s="123"/>
    </row>
    <row r="97" spans="1:23" ht="58.5" customHeight="1" thickBot="1">
      <c r="A97" s="99">
        <v>647</v>
      </c>
      <c r="B97" s="11" t="s">
        <v>29</v>
      </c>
      <c r="C97" s="11" t="s">
        <v>39</v>
      </c>
      <c r="D97" s="11" t="s">
        <v>39</v>
      </c>
      <c r="E97" s="11" t="s">
        <v>86</v>
      </c>
      <c r="F97" s="104" t="s">
        <v>279</v>
      </c>
      <c r="G97" s="104" t="s">
        <v>280</v>
      </c>
      <c r="H97" s="29">
        <v>10</v>
      </c>
      <c r="I97" s="39">
        <v>0</v>
      </c>
      <c r="J97" s="13">
        <f t="shared" si="33"/>
        <v>0</v>
      </c>
      <c r="K97" s="12">
        <f>IF(J97&gt;100%,100%,J97)</f>
        <v>0</v>
      </c>
      <c r="L97" s="84">
        <v>0</v>
      </c>
      <c r="M97" s="13">
        <f>L97/H97</f>
        <v>0</v>
      </c>
      <c r="N97" s="12">
        <f>IF(M97&gt;100%,100%,M97)</f>
        <v>0</v>
      </c>
      <c r="O97" s="191">
        <v>38200000</v>
      </c>
      <c r="P97" s="278">
        <v>0</v>
      </c>
      <c r="Q97" s="177">
        <v>0</v>
      </c>
      <c r="R97" s="15" t="e">
        <f>Q97/P97</f>
        <v>#DIV/0!</v>
      </c>
      <c r="S97" s="152">
        <v>0</v>
      </c>
      <c r="T97" s="162">
        <v>0</v>
      </c>
      <c r="U97" s="83" t="e">
        <f t="shared" si="31"/>
        <v>#DIV/0!</v>
      </c>
      <c r="V97" s="15"/>
      <c r="W97" s="130" t="s">
        <v>281</v>
      </c>
    </row>
    <row r="98" spans="1:23" ht="53.25" customHeight="1" thickBot="1">
      <c r="A98" s="99">
        <v>650</v>
      </c>
      <c r="B98" s="11" t="s">
        <v>29</v>
      </c>
      <c r="C98" s="11" t="s">
        <v>48</v>
      </c>
      <c r="D98" s="11" t="s">
        <v>38</v>
      </c>
      <c r="E98" s="11" t="s">
        <v>192</v>
      </c>
      <c r="F98" s="104" t="s">
        <v>282</v>
      </c>
      <c r="G98" s="104" t="s">
        <v>283</v>
      </c>
      <c r="H98" s="12">
        <v>1</v>
      </c>
      <c r="I98" s="39">
        <v>0</v>
      </c>
      <c r="J98" s="65" t="s">
        <v>115</v>
      </c>
      <c r="K98" s="133">
        <f>IF(AND(I98&gt;0,J98="(por demanda)"),100%,0%)</f>
        <v>0</v>
      </c>
      <c r="L98" s="275">
        <v>11</v>
      </c>
      <c r="M98" s="65" t="s">
        <v>115</v>
      </c>
      <c r="N98" s="133">
        <f>IF(AND(L98&gt;0,M98="(por demanda)"),100%,0%)</f>
        <v>1</v>
      </c>
      <c r="O98" s="191">
        <v>789330528.5</v>
      </c>
      <c r="P98" s="278">
        <v>0</v>
      </c>
      <c r="Q98" s="278">
        <v>0</v>
      </c>
      <c r="R98" s="277" t="e">
        <f>Q98/P98</f>
        <v>#DIV/0!</v>
      </c>
      <c r="S98" s="153">
        <v>807593406</v>
      </c>
      <c r="T98" s="153">
        <v>807593406</v>
      </c>
      <c r="U98" s="83">
        <f t="shared" si="31"/>
        <v>1</v>
      </c>
      <c r="V98" s="15"/>
      <c r="W98" s="130" t="s">
        <v>284</v>
      </c>
    </row>
    <row r="99" spans="1:23" ht="51" customHeight="1" thickBot="1">
      <c r="A99" s="99">
        <v>651</v>
      </c>
      <c r="B99" s="11" t="s">
        <v>29</v>
      </c>
      <c r="C99" s="11" t="s">
        <v>48</v>
      </c>
      <c r="D99" s="11" t="s">
        <v>38</v>
      </c>
      <c r="E99" s="11" t="s">
        <v>285</v>
      </c>
      <c r="F99" s="104" t="s">
        <v>286</v>
      </c>
      <c r="G99" s="104" t="s">
        <v>287</v>
      </c>
      <c r="H99" s="29">
        <v>20</v>
      </c>
      <c r="I99" s="134">
        <v>0</v>
      </c>
      <c r="J99" s="13">
        <f>I99/H99</f>
        <v>0</v>
      </c>
      <c r="K99" s="12">
        <f>IF(J99&gt;100%,100%,J99)</f>
        <v>0</v>
      </c>
      <c r="L99" s="134">
        <v>20</v>
      </c>
      <c r="M99" s="12">
        <f>L99/H99</f>
        <v>1</v>
      </c>
      <c r="N99" s="12">
        <f t="shared" ref="N99:N105" si="36">IF(M99&gt;100%,100%,M99)</f>
        <v>1</v>
      </c>
      <c r="O99" s="178">
        <v>22000000</v>
      </c>
      <c r="P99" s="153">
        <v>0</v>
      </c>
      <c r="Q99" s="175">
        <v>0</v>
      </c>
      <c r="R99" s="15" t="e">
        <f>Q99/P99</f>
        <v>#DIV/0!</v>
      </c>
      <c r="S99" s="153">
        <v>22000000</v>
      </c>
      <c r="T99" s="153">
        <v>22000000</v>
      </c>
      <c r="U99" s="83">
        <f t="shared" si="31"/>
        <v>1</v>
      </c>
      <c r="V99" s="79"/>
      <c r="W99" s="130" t="s">
        <v>288</v>
      </c>
    </row>
    <row r="100" spans="1:23" ht="38.25" customHeight="1" thickBot="1">
      <c r="A100" s="99">
        <v>654</v>
      </c>
      <c r="B100" s="11" t="s">
        <v>29</v>
      </c>
      <c r="C100" s="11" t="s">
        <v>40</v>
      </c>
      <c r="D100" s="11" t="s">
        <v>40</v>
      </c>
      <c r="E100" s="11" t="s">
        <v>141</v>
      </c>
      <c r="F100" s="104" t="s">
        <v>279</v>
      </c>
      <c r="G100" s="104" t="s">
        <v>289</v>
      </c>
      <c r="H100" s="29">
        <v>1</v>
      </c>
      <c r="I100" s="39">
        <v>0</v>
      </c>
      <c r="J100" s="13">
        <f>I100/H100</f>
        <v>0</v>
      </c>
      <c r="K100" s="12">
        <f t="shared" ref="K100:K102" si="37">IF(J100&gt;100%,100%,J100)</f>
        <v>0</v>
      </c>
      <c r="L100" s="284">
        <v>1</v>
      </c>
      <c r="M100" s="12">
        <f>L100/H100</f>
        <v>1</v>
      </c>
      <c r="N100" s="12">
        <f t="shared" si="36"/>
        <v>1</v>
      </c>
      <c r="O100" s="191">
        <v>7416000</v>
      </c>
      <c r="P100" s="153">
        <v>0</v>
      </c>
      <c r="Q100" s="177">
        <v>0</v>
      </c>
      <c r="R100" s="15" t="e">
        <f>Q100/P100</f>
        <v>#DIV/0!</v>
      </c>
      <c r="S100" s="153">
        <v>7416000</v>
      </c>
      <c r="T100" s="153">
        <v>7416000</v>
      </c>
      <c r="U100" s="83">
        <f t="shared" si="31"/>
        <v>1</v>
      </c>
      <c r="V100" s="15"/>
      <c r="W100" s="130" t="s">
        <v>290</v>
      </c>
    </row>
    <row r="101" spans="1:23" ht="83.25" customHeight="1" thickBot="1">
      <c r="A101" s="99">
        <v>655</v>
      </c>
      <c r="B101" s="11" t="s">
        <v>29</v>
      </c>
      <c r="C101" s="11" t="s">
        <v>48</v>
      </c>
      <c r="D101" s="11" t="s">
        <v>38</v>
      </c>
      <c r="E101" s="11" t="s">
        <v>285</v>
      </c>
      <c r="F101" s="104" t="s">
        <v>291</v>
      </c>
      <c r="G101" s="104" t="s">
        <v>292</v>
      </c>
      <c r="H101" s="29">
        <v>1</v>
      </c>
      <c r="I101" s="39">
        <v>0</v>
      </c>
      <c r="J101" s="13">
        <f>I101/H101</f>
        <v>0</v>
      </c>
      <c r="K101" s="12">
        <f t="shared" si="37"/>
        <v>0</v>
      </c>
      <c r="L101" s="279" t="s">
        <v>235</v>
      </c>
      <c r="M101" s="279" t="s">
        <v>235</v>
      </c>
      <c r="N101" s="279" t="s">
        <v>235</v>
      </c>
      <c r="O101" s="279" t="s">
        <v>235</v>
      </c>
      <c r="P101" s="279" t="s">
        <v>235</v>
      </c>
      <c r="Q101" s="279" t="s">
        <v>235</v>
      </c>
      <c r="R101" s="279" t="s">
        <v>235</v>
      </c>
      <c r="S101" s="279" t="s">
        <v>235</v>
      </c>
      <c r="T101" s="279" t="s">
        <v>235</v>
      </c>
      <c r="U101" s="279" t="s">
        <v>235</v>
      </c>
      <c r="V101" s="11"/>
      <c r="W101" s="130" t="s">
        <v>293</v>
      </c>
    </row>
    <row r="102" spans="1:23" s="55" customFormat="1" ht="63.75" customHeight="1" thickBot="1">
      <c r="A102" s="99">
        <v>657</v>
      </c>
      <c r="B102" s="11" t="s">
        <v>29</v>
      </c>
      <c r="C102" s="11" t="s">
        <v>44</v>
      </c>
      <c r="D102" s="46" t="s">
        <v>36</v>
      </c>
      <c r="E102" s="11" t="s">
        <v>294</v>
      </c>
      <c r="F102" s="104" t="s">
        <v>295</v>
      </c>
      <c r="G102" s="104" t="s">
        <v>296</v>
      </c>
      <c r="H102" s="13">
        <v>0</v>
      </c>
      <c r="I102" s="69">
        <v>62</v>
      </c>
      <c r="J102" s="14">
        <f>I102/I102</f>
        <v>1</v>
      </c>
      <c r="K102" s="12">
        <f t="shared" si="37"/>
        <v>1</v>
      </c>
      <c r="L102" s="275">
        <v>184</v>
      </c>
      <c r="M102" s="14">
        <f>L102/L102</f>
        <v>1</v>
      </c>
      <c r="N102" s="12">
        <f t="shared" si="36"/>
        <v>1</v>
      </c>
      <c r="O102" s="178" t="s">
        <v>297</v>
      </c>
      <c r="P102" s="19"/>
      <c r="Q102" s="178"/>
      <c r="R102" s="11"/>
      <c r="S102" s="279" t="s">
        <v>235</v>
      </c>
      <c r="T102" s="279" t="s">
        <v>235</v>
      </c>
      <c r="U102" s="279" t="s">
        <v>235</v>
      </c>
      <c r="V102" s="11"/>
      <c r="W102" s="129" t="s">
        <v>298</v>
      </c>
    </row>
    <row r="103" spans="1:23" ht="63.75" customHeight="1" thickBot="1">
      <c r="A103" s="99">
        <v>660</v>
      </c>
      <c r="B103" s="11" t="s">
        <v>29</v>
      </c>
      <c r="C103" s="11" t="s">
        <v>40</v>
      </c>
      <c r="D103" s="11" t="s">
        <v>40</v>
      </c>
      <c r="E103" s="11" t="s">
        <v>141</v>
      </c>
      <c r="F103" s="104" t="s">
        <v>299</v>
      </c>
      <c r="G103" s="104" t="s">
        <v>300</v>
      </c>
      <c r="H103" s="29">
        <v>1</v>
      </c>
      <c r="I103" s="69">
        <v>0.4</v>
      </c>
      <c r="J103" s="14">
        <f t="shared" ref="J103:J112" si="38">I103/H103</f>
        <v>0.4</v>
      </c>
      <c r="K103" s="12">
        <f t="shared" ref="K103:K112" si="39">IF(J103&gt;100%,100%,J103)</f>
        <v>0.4</v>
      </c>
      <c r="L103" s="275">
        <v>1</v>
      </c>
      <c r="M103" s="14">
        <f>L103/H103</f>
        <v>1</v>
      </c>
      <c r="N103" s="12">
        <f t="shared" si="36"/>
        <v>1</v>
      </c>
      <c r="O103" s="191">
        <v>11680200</v>
      </c>
      <c r="P103" s="153">
        <v>0</v>
      </c>
      <c r="Q103" s="177">
        <v>0</v>
      </c>
      <c r="R103" s="15" t="e">
        <f>Q103/P103</f>
        <v>#DIV/0!</v>
      </c>
      <c r="S103" s="276">
        <v>11680200</v>
      </c>
      <c r="T103" s="276">
        <v>11680200</v>
      </c>
      <c r="U103" s="83">
        <f t="shared" si="31"/>
        <v>1</v>
      </c>
      <c r="V103" s="15"/>
      <c r="W103" s="128"/>
    </row>
    <row r="104" spans="1:23" ht="63.75" customHeight="1" thickBot="1">
      <c r="A104" s="99">
        <v>661</v>
      </c>
      <c r="B104" s="11" t="s">
        <v>29</v>
      </c>
      <c r="C104" s="11" t="s">
        <v>40</v>
      </c>
      <c r="D104" s="11" t="s">
        <v>40</v>
      </c>
      <c r="E104" s="11" t="s">
        <v>80</v>
      </c>
      <c r="F104" s="104" t="s">
        <v>301</v>
      </c>
      <c r="G104" s="104" t="s">
        <v>302</v>
      </c>
      <c r="H104" s="29">
        <v>1</v>
      </c>
      <c r="I104" s="39">
        <v>0</v>
      </c>
      <c r="J104" s="13">
        <f t="shared" si="38"/>
        <v>0</v>
      </c>
      <c r="K104" s="12">
        <f t="shared" si="39"/>
        <v>0</v>
      </c>
      <c r="L104" s="275">
        <v>1</v>
      </c>
      <c r="M104" s="14">
        <f>L104/H104</f>
        <v>1</v>
      </c>
      <c r="N104" s="12">
        <f t="shared" si="36"/>
        <v>1</v>
      </c>
      <c r="O104" s="191">
        <v>2781000</v>
      </c>
      <c r="P104" s="153">
        <v>0</v>
      </c>
      <c r="Q104" s="177">
        <v>0</v>
      </c>
      <c r="R104" s="15" t="e">
        <f>Q104/P104</f>
        <v>#DIV/0!</v>
      </c>
      <c r="S104" s="276">
        <v>2781000</v>
      </c>
      <c r="T104" s="276">
        <v>2781000</v>
      </c>
      <c r="U104" s="83">
        <f t="shared" si="31"/>
        <v>1</v>
      </c>
      <c r="V104" s="15"/>
      <c r="W104" s="128"/>
    </row>
    <row r="105" spans="1:23" ht="90" customHeight="1">
      <c r="A105" s="99">
        <v>663</v>
      </c>
      <c r="B105" s="11" t="s">
        <v>29</v>
      </c>
      <c r="C105" s="11" t="s">
        <v>47</v>
      </c>
      <c r="D105" s="11" t="s">
        <v>37</v>
      </c>
      <c r="E105" s="11" t="s">
        <v>303</v>
      </c>
      <c r="F105" s="104" t="s">
        <v>301</v>
      </c>
      <c r="G105" s="104" t="s">
        <v>304</v>
      </c>
      <c r="H105" s="29">
        <v>1</v>
      </c>
      <c r="I105" s="69">
        <v>0.3</v>
      </c>
      <c r="J105" s="14">
        <f t="shared" si="38"/>
        <v>0.3</v>
      </c>
      <c r="K105" s="12">
        <f t="shared" si="39"/>
        <v>0.3</v>
      </c>
      <c r="L105" s="275">
        <v>4</v>
      </c>
      <c r="M105" s="14">
        <f>L105/H105</f>
        <v>4</v>
      </c>
      <c r="N105" s="12">
        <f t="shared" si="36"/>
        <v>1</v>
      </c>
      <c r="O105" s="191">
        <v>5006430</v>
      </c>
      <c r="P105" s="153">
        <v>0</v>
      </c>
      <c r="Q105" s="177">
        <v>0</v>
      </c>
      <c r="R105" s="15" t="e">
        <f>Q105/P105</f>
        <v>#DIV/0!</v>
      </c>
      <c r="S105" s="276">
        <v>5006430</v>
      </c>
      <c r="T105" s="276">
        <v>5006430</v>
      </c>
      <c r="U105" s="83">
        <f t="shared" si="31"/>
        <v>1</v>
      </c>
      <c r="V105" s="15"/>
      <c r="W105" s="130" t="s">
        <v>305</v>
      </c>
    </row>
    <row r="106" spans="1:23" ht="60" customHeight="1">
      <c r="A106" s="99">
        <v>664</v>
      </c>
      <c r="B106" s="11" t="s">
        <v>19</v>
      </c>
      <c r="C106" s="11" t="s">
        <v>40</v>
      </c>
      <c r="D106" s="11" t="s">
        <v>40</v>
      </c>
      <c r="E106" s="11" t="s">
        <v>80</v>
      </c>
      <c r="F106" s="104" t="s">
        <v>306</v>
      </c>
      <c r="G106" s="104" t="s">
        <v>307</v>
      </c>
      <c r="H106" s="26">
        <v>1</v>
      </c>
      <c r="I106" s="73">
        <v>0.75</v>
      </c>
      <c r="J106" s="26">
        <f>I106/H106</f>
        <v>0.75</v>
      </c>
      <c r="K106" s="12">
        <f>IF(J106&gt;100%,100%,J106)</f>
        <v>0.75</v>
      </c>
      <c r="L106" s="73">
        <v>1</v>
      </c>
      <c r="M106" s="26">
        <f>L106/K106</f>
        <v>1.3333333333333333</v>
      </c>
      <c r="N106" s="12">
        <f t="shared" ref="N106:N112" si="40">IF(M106&gt;100%,100%,M106)</f>
        <v>1</v>
      </c>
      <c r="O106" s="194" t="s">
        <v>306</v>
      </c>
      <c r="P106" s="153" t="s">
        <v>306</v>
      </c>
      <c r="Q106" s="179" t="s">
        <v>306</v>
      </c>
      <c r="R106" s="27" t="s">
        <v>306</v>
      </c>
      <c r="S106" s="153" t="s">
        <v>306</v>
      </c>
      <c r="T106" s="179" t="s">
        <v>306</v>
      </c>
      <c r="U106" s="27" t="s">
        <v>306</v>
      </c>
      <c r="V106" s="27" t="s">
        <v>306</v>
      </c>
      <c r="W106" s="89"/>
    </row>
    <row r="107" spans="1:23" ht="36.75" customHeight="1">
      <c r="A107" s="99">
        <v>665</v>
      </c>
      <c r="B107" s="11" t="s">
        <v>19</v>
      </c>
      <c r="C107" s="11" t="s">
        <v>40</v>
      </c>
      <c r="D107" s="11" t="s">
        <v>40</v>
      </c>
      <c r="E107" s="11" t="s">
        <v>80</v>
      </c>
      <c r="F107" s="104" t="s">
        <v>306</v>
      </c>
      <c r="G107" s="104" t="s">
        <v>308</v>
      </c>
      <c r="H107" s="315">
        <v>1</v>
      </c>
      <c r="I107" s="69">
        <v>0.3</v>
      </c>
      <c r="J107" s="26">
        <f t="shared" si="38"/>
        <v>0.3</v>
      </c>
      <c r="K107" s="12">
        <f t="shared" si="39"/>
        <v>0.3</v>
      </c>
      <c r="L107" s="69">
        <v>1</v>
      </c>
      <c r="M107" s="26">
        <f t="shared" ref="M107:M112" si="41">L107/H107</f>
        <v>1</v>
      </c>
      <c r="N107" s="12">
        <f t="shared" si="40"/>
        <v>1</v>
      </c>
      <c r="O107" s="194" t="s">
        <v>306</v>
      </c>
      <c r="P107" s="153" t="s">
        <v>306</v>
      </c>
      <c r="Q107" s="179" t="s">
        <v>306</v>
      </c>
      <c r="R107" s="27" t="s">
        <v>306</v>
      </c>
      <c r="S107" s="153" t="s">
        <v>306</v>
      </c>
      <c r="T107" s="179" t="s">
        <v>306</v>
      </c>
      <c r="U107" s="27" t="s">
        <v>306</v>
      </c>
      <c r="V107" s="27" t="s">
        <v>306</v>
      </c>
      <c r="W107" s="89"/>
    </row>
    <row r="108" spans="1:23" ht="39" thickBot="1">
      <c r="A108" s="99">
        <v>666</v>
      </c>
      <c r="B108" s="11" t="s">
        <v>19</v>
      </c>
      <c r="C108" s="11" t="s">
        <v>47</v>
      </c>
      <c r="D108" s="11" t="s">
        <v>37</v>
      </c>
      <c r="E108" s="11" t="s">
        <v>309</v>
      </c>
      <c r="F108" s="104" t="s">
        <v>310</v>
      </c>
      <c r="G108" s="104" t="s">
        <v>311</v>
      </c>
      <c r="H108" s="315">
        <v>1</v>
      </c>
      <c r="I108" s="69">
        <v>0.3</v>
      </c>
      <c r="J108" s="26">
        <f t="shared" si="38"/>
        <v>0.3</v>
      </c>
      <c r="K108" s="12">
        <f t="shared" si="39"/>
        <v>0.3</v>
      </c>
      <c r="L108" s="69">
        <v>1</v>
      </c>
      <c r="M108" s="26">
        <f t="shared" si="41"/>
        <v>1</v>
      </c>
      <c r="N108" s="12">
        <f t="shared" si="40"/>
        <v>1</v>
      </c>
      <c r="O108" s="194" t="s">
        <v>306</v>
      </c>
      <c r="P108" s="153" t="s">
        <v>306</v>
      </c>
      <c r="Q108" s="179" t="s">
        <v>306</v>
      </c>
      <c r="R108" s="27" t="s">
        <v>306</v>
      </c>
      <c r="S108" s="153" t="s">
        <v>306</v>
      </c>
      <c r="T108" s="179" t="s">
        <v>306</v>
      </c>
      <c r="U108" s="27" t="s">
        <v>306</v>
      </c>
      <c r="V108" s="27" t="s">
        <v>306</v>
      </c>
      <c r="W108" s="89"/>
    </row>
    <row r="109" spans="1:23" ht="64.5" thickBot="1">
      <c r="A109" s="99">
        <v>667</v>
      </c>
      <c r="B109" s="11" t="s">
        <v>20</v>
      </c>
      <c r="C109" s="11" t="s">
        <v>45</v>
      </c>
      <c r="D109" s="46" t="s">
        <v>35</v>
      </c>
      <c r="E109" s="11" t="s">
        <v>45</v>
      </c>
      <c r="F109" s="104" t="s">
        <v>312</v>
      </c>
      <c r="G109" s="104" t="s">
        <v>313</v>
      </c>
      <c r="H109" s="316">
        <v>143132</v>
      </c>
      <c r="I109" s="69">
        <v>153459</v>
      </c>
      <c r="J109" s="14">
        <f t="shared" si="38"/>
        <v>1.072150183047816</v>
      </c>
      <c r="K109" s="12">
        <f t="shared" si="39"/>
        <v>1</v>
      </c>
      <c r="L109" s="38">
        <v>151569</v>
      </c>
      <c r="M109" s="14">
        <f>L109/H109</f>
        <v>1.0589455886873655</v>
      </c>
      <c r="N109" s="12">
        <f>IF(M109&gt;100%,100%,M109)</f>
        <v>1</v>
      </c>
      <c r="O109" s="190">
        <v>146980589662</v>
      </c>
      <c r="P109" s="155">
        <v>70357064087</v>
      </c>
      <c r="Q109" s="166">
        <v>38538239610</v>
      </c>
      <c r="R109" s="131">
        <f>Q109/P109</f>
        <v>0.54775224222468344</v>
      </c>
      <c r="S109" s="280">
        <v>81805005698</v>
      </c>
      <c r="T109" s="280">
        <v>79844314357</v>
      </c>
      <c r="U109" s="83">
        <f t="shared" si="31"/>
        <v>0.97603213490090945</v>
      </c>
      <c r="V109" s="28" t="s">
        <v>314</v>
      </c>
      <c r="W109" s="89"/>
    </row>
    <row r="110" spans="1:23" ht="77.25" thickBot="1">
      <c r="A110" s="99">
        <v>668</v>
      </c>
      <c r="B110" s="11" t="s">
        <v>20</v>
      </c>
      <c r="C110" s="11" t="s">
        <v>39</v>
      </c>
      <c r="D110" s="11" t="s">
        <v>39</v>
      </c>
      <c r="E110" s="11" t="s">
        <v>315</v>
      </c>
      <c r="F110" s="104" t="s">
        <v>316</v>
      </c>
      <c r="G110" s="104" t="s">
        <v>317</v>
      </c>
      <c r="H110" s="29">
        <v>1000</v>
      </c>
      <c r="I110" s="69">
        <v>125</v>
      </c>
      <c r="J110" s="14">
        <f t="shared" si="38"/>
        <v>0.125</v>
      </c>
      <c r="K110" s="12">
        <f t="shared" si="39"/>
        <v>0.125</v>
      </c>
      <c r="L110" s="38">
        <v>661</v>
      </c>
      <c r="M110" s="14">
        <f t="shared" si="41"/>
        <v>0.66100000000000003</v>
      </c>
      <c r="N110" s="12">
        <f t="shared" si="40"/>
        <v>0.66100000000000003</v>
      </c>
      <c r="O110" s="189">
        <v>2070226345</v>
      </c>
      <c r="P110" s="155">
        <v>2070226345</v>
      </c>
      <c r="Q110" s="180">
        <v>448962679</v>
      </c>
      <c r="R110" s="131">
        <f>Q110/P110</f>
        <v>0.21686646973860244</v>
      </c>
      <c r="S110" s="280">
        <v>1719946284</v>
      </c>
      <c r="T110" s="280">
        <v>1719946284</v>
      </c>
      <c r="U110" s="83">
        <f t="shared" si="31"/>
        <v>1</v>
      </c>
      <c r="V110" s="17" t="s">
        <v>318</v>
      </c>
      <c r="W110" s="89"/>
    </row>
    <row r="111" spans="1:23" ht="82.5" customHeight="1" thickBot="1">
      <c r="A111" s="99">
        <v>669</v>
      </c>
      <c r="B111" s="11" t="s">
        <v>20</v>
      </c>
      <c r="C111" s="11" t="s">
        <v>45</v>
      </c>
      <c r="D111" s="46" t="s">
        <v>35</v>
      </c>
      <c r="E111" s="11" t="s">
        <v>45</v>
      </c>
      <c r="F111" s="104" t="s">
        <v>319</v>
      </c>
      <c r="G111" s="104" t="s">
        <v>320</v>
      </c>
      <c r="H111" s="12">
        <v>0.15</v>
      </c>
      <c r="I111" s="73">
        <v>0.08</v>
      </c>
      <c r="J111" s="14">
        <f t="shared" si="38"/>
        <v>0.53333333333333333</v>
      </c>
      <c r="K111" s="12">
        <f t="shared" si="39"/>
        <v>0.53333333333333333</v>
      </c>
      <c r="L111" s="281">
        <v>0.15</v>
      </c>
      <c r="M111" s="14">
        <f t="shared" si="41"/>
        <v>1</v>
      </c>
      <c r="N111" s="12">
        <f t="shared" si="40"/>
        <v>1</v>
      </c>
      <c r="O111" s="190">
        <v>0</v>
      </c>
      <c r="P111" s="155" t="s">
        <v>321</v>
      </c>
      <c r="Q111" s="166" t="s">
        <v>321</v>
      </c>
      <c r="R111" s="118" t="s">
        <v>321</v>
      </c>
      <c r="S111" s="280" t="s">
        <v>148</v>
      </c>
      <c r="T111" s="280" t="s">
        <v>148</v>
      </c>
      <c r="U111" s="83" t="s">
        <v>148</v>
      </c>
      <c r="V111" s="13"/>
      <c r="W111" s="89"/>
    </row>
    <row r="112" spans="1:23" ht="51.75" thickBot="1">
      <c r="A112" s="99">
        <v>670</v>
      </c>
      <c r="B112" s="11" t="s">
        <v>20</v>
      </c>
      <c r="C112" s="11" t="s">
        <v>40</v>
      </c>
      <c r="D112" s="11" t="s">
        <v>40</v>
      </c>
      <c r="E112" s="11" t="s">
        <v>141</v>
      </c>
      <c r="F112" s="104" t="s">
        <v>322</v>
      </c>
      <c r="G112" s="104" t="s">
        <v>323</v>
      </c>
      <c r="H112" s="12">
        <v>0.1</v>
      </c>
      <c r="I112" s="73">
        <v>0.05</v>
      </c>
      <c r="J112" s="14">
        <f t="shared" si="38"/>
        <v>0.5</v>
      </c>
      <c r="K112" s="12">
        <f t="shared" si="39"/>
        <v>0.5</v>
      </c>
      <c r="L112" s="281">
        <v>0.1</v>
      </c>
      <c r="M112" s="14">
        <f t="shared" si="41"/>
        <v>1</v>
      </c>
      <c r="N112" s="12">
        <f t="shared" si="40"/>
        <v>1</v>
      </c>
      <c r="O112" s="189">
        <v>193823549</v>
      </c>
      <c r="P112" s="155">
        <v>193823549</v>
      </c>
      <c r="Q112" s="166">
        <v>227374968</v>
      </c>
      <c r="R112" s="131">
        <f t="shared" ref="R112:R117" si="42">Q112/P112</f>
        <v>1.1731029029914213</v>
      </c>
      <c r="S112" s="280">
        <v>237023568</v>
      </c>
      <c r="T112" s="280">
        <v>237023568</v>
      </c>
      <c r="U112" s="83">
        <f t="shared" si="31"/>
        <v>1</v>
      </c>
      <c r="V112" s="17" t="s">
        <v>76</v>
      </c>
      <c r="W112" s="89"/>
    </row>
    <row r="113" spans="1:23" ht="72.75" customHeight="1" thickBot="1">
      <c r="A113" s="99">
        <v>672</v>
      </c>
      <c r="B113" s="11" t="s">
        <v>21</v>
      </c>
      <c r="C113" s="11" t="s">
        <v>48</v>
      </c>
      <c r="D113" s="11" t="s">
        <v>38</v>
      </c>
      <c r="E113" s="11" t="s">
        <v>285</v>
      </c>
      <c r="F113" s="104" t="s">
        <v>324</v>
      </c>
      <c r="G113" s="104" t="s">
        <v>325</v>
      </c>
      <c r="H113" s="13">
        <v>50</v>
      </c>
      <c r="I113" s="38">
        <v>0</v>
      </c>
      <c r="J113" s="12">
        <f>I113/H113</f>
        <v>0</v>
      </c>
      <c r="K113" s="12">
        <f t="shared" ref="K113:K114" si="43">IF(J113&gt;100%,100%,J113)</f>
        <v>0</v>
      </c>
      <c r="L113" s="38">
        <v>50</v>
      </c>
      <c r="M113" s="12">
        <f>L113/H113</f>
        <v>1</v>
      </c>
      <c r="N113" s="12">
        <f>IF(M113&gt;100%,100%,M113)</f>
        <v>1</v>
      </c>
      <c r="O113" s="195">
        <v>17492150</v>
      </c>
      <c r="P113" s="157">
        <v>17492150</v>
      </c>
      <c r="Q113" s="171">
        <v>0</v>
      </c>
      <c r="R113" s="12">
        <f t="shared" si="42"/>
        <v>0</v>
      </c>
      <c r="S113" s="305">
        <v>17492150</v>
      </c>
      <c r="T113" s="305">
        <v>17492150</v>
      </c>
      <c r="U113" s="83">
        <f t="shared" si="31"/>
        <v>1</v>
      </c>
      <c r="V113" s="13" t="s">
        <v>326</v>
      </c>
      <c r="W113" s="90" t="s">
        <v>327</v>
      </c>
    </row>
    <row r="114" spans="1:23" ht="65.25" customHeight="1" thickBot="1">
      <c r="A114" s="99">
        <v>674</v>
      </c>
      <c r="B114" s="11" t="s">
        <v>21</v>
      </c>
      <c r="C114" s="11" t="s">
        <v>39</v>
      </c>
      <c r="D114" s="11" t="s">
        <v>39</v>
      </c>
      <c r="E114" s="11" t="s">
        <v>328</v>
      </c>
      <c r="F114" s="104" t="s">
        <v>329</v>
      </c>
      <c r="G114" s="104" t="s">
        <v>330</v>
      </c>
      <c r="H114" s="13">
        <v>0</v>
      </c>
      <c r="I114" s="38">
        <v>10</v>
      </c>
      <c r="J114" s="12">
        <f>I114/I114</f>
        <v>1</v>
      </c>
      <c r="K114" s="12">
        <f t="shared" si="43"/>
        <v>1</v>
      </c>
      <c r="L114" s="38">
        <v>10</v>
      </c>
      <c r="M114" s="12">
        <f>L114/L114</f>
        <v>1</v>
      </c>
      <c r="N114" s="12">
        <f>IF(M114&gt;100%,100%,M114)</f>
        <v>1</v>
      </c>
      <c r="O114" s="195">
        <v>0</v>
      </c>
      <c r="P114" s="157">
        <v>147540000</v>
      </c>
      <c r="Q114" s="171">
        <v>147540000</v>
      </c>
      <c r="R114" s="12">
        <f t="shared" si="42"/>
        <v>1</v>
      </c>
      <c r="S114" s="305">
        <v>147540000</v>
      </c>
      <c r="T114" s="305">
        <v>147540000</v>
      </c>
      <c r="U114" s="83">
        <f t="shared" si="31"/>
        <v>1</v>
      </c>
      <c r="V114" s="13" t="s">
        <v>326</v>
      </c>
      <c r="W114" s="90" t="s">
        <v>331</v>
      </c>
    </row>
    <row r="115" spans="1:23" ht="64.5" thickBot="1">
      <c r="A115" s="99">
        <v>675</v>
      </c>
      <c r="B115" s="11" t="s">
        <v>22</v>
      </c>
      <c r="C115" s="11" t="s">
        <v>42</v>
      </c>
      <c r="D115" s="46" t="s">
        <v>35</v>
      </c>
      <c r="E115" s="11" t="s">
        <v>42</v>
      </c>
      <c r="F115" s="104" t="s">
        <v>332</v>
      </c>
      <c r="G115" s="104" t="s">
        <v>333</v>
      </c>
      <c r="H115" s="12">
        <v>1</v>
      </c>
      <c r="I115" s="40">
        <v>1</v>
      </c>
      <c r="J115" s="12">
        <f>I115/H115</f>
        <v>1</v>
      </c>
      <c r="K115" s="12">
        <f>IF(J115&gt;100%,100%,J115)</f>
        <v>1</v>
      </c>
      <c r="L115" s="296">
        <v>1</v>
      </c>
      <c r="M115" s="12">
        <f>L115/H115</f>
        <v>1</v>
      </c>
      <c r="N115" s="12">
        <f>IF(M115&gt;100%,100%,M115)</f>
        <v>1</v>
      </c>
      <c r="O115" s="189">
        <v>1311427085.3197601</v>
      </c>
      <c r="P115" s="153">
        <v>1311427085.3197565</v>
      </c>
      <c r="Q115" s="168">
        <v>779471715</v>
      </c>
      <c r="R115" s="36">
        <f t="shared" si="42"/>
        <v>0.594369083668839</v>
      </c>
      <c r="S115" s="352">
        <v>2508468917.5219998</v>
      </c>
      <c r="T115" s="352">
        <v>2489842174.5979996</v>
      </c>
      <c r="U115" s="83">
        <f t="shared" si="31"/>
        <v>0.99257445735369099</v>
      </c>
      <c r="V115" s="65" t="s">
        <v>190</v>
      </c>
      <c r="W115" s="88" t="s">
        <v>116</v>
      </c>
    </row>
    <row r="116" spans="1:23" ht="66.75" customHeight="1" thickBot="1">
      <c r="A116" s="99">
        <v>676</v>
      </c>
      <c r="B116" s="11" t="s">
        <v>22</v>
      </c>
      <c r="C116" s="11" t="s">
        <v>42</v>
      </c>
      <c r="D116" s="46" t="s">
        <v>35</v>
      </c>
      <c r="E116" s="11" t="s">
        <v>42</v>
      </c>
      <c r="F116" s="104" t="s">
        <v>334</v>
      </c>
      <c r="G116" s="104" t="s">
        <v>335</v>
      </c>
      <c r="H116" s="12">
        <v>1</v>
      </c>
      <c r="I116" s="40">
        <v>1</v>
      </c>
      <c r="J116" s="12">
        <f t="shared" ref="J116:J123" si="44">I116/H116</f>
        <v>1</v>
      </c>
      <c r="K116" s="12">
        <f t="shared" ref="K116:K123" si="45">IF(J116&gt;100%,100%,J116)</f>
        <v>1</v>
      </c>
      <c r="L116" s="296">
        <v>1</v>
      </c>
      <c r="M116" s="12">
        <f t="shared" ref="M116:M121" si="46">L116/H116</f>
        <v>1</v>
      </c>
      <c r="N116" s="12">
        <f t="shared" ref="N116:N123" si="47">IF(M116&gt;100%,100%,M116)</f>
        <v>1</v>
      </c>
      <c r="O116" s="189">
        <v>9219831541.9630165</v>
      </c>
      <c r="P116" s="153">
        <v>9219831541.9630165</v>
      </c>
      <c r="Q116" s="168">
        <v>6770901985.8789196</v>
      </c>
      <c r="R116" s="36">
        <f t="shared" si="42"/>
        <v>0.73438456603701796</v>
      </c>
      <c r="S116" s="352">
        <v>12156086215.550001</v>
      </c>
      <c r="T116" s="352">
        <v>12156086215.550001</v>
      </c>
      <c r="U116" s="83">
        <f t="shared" si="31"/>
        <v>1</v>
      </c>
      <c r="V116" s="80" t="s">
        <v>190</v>
      </c>
      <c r="W116" s="94" t="s">
        <v>336</v>
      </c>
    </row>
    <row r="117" spans="1:23" ht="51" customHeight="1" thickBot="1">
      <c r="A117" s="99">
        <v>677</v>
      </c>
      <c r="B117" s="11" t="s">
        <v>22</v>
      </c>
      <c r="C117" s="11" t="s">
        <v>42</v>
      </c>
      <c r="D117" s="46" t="s">
        <v>35</v>
      </c>
      <c r="E117" s="11" t="s">
        <v>42</v>
      </c>
      <c r="F117" s="104" t="s">
        <v>334</v>
      </c>
      <c r="G117" s="104" t="s">
        <v>337</v>
      </c>
      <c r="H117" s="12">
        <v>1</v>
      </c>
      <c r="I117" s="40">
        <v>0</v>
      </c>
      <c r="J117" s="12">
        <f t="shared" si="44"/>
        <v>0</v>
      </c>
      <c r="K117" s="12">
        <f t="shared" si="45"/>
        <v>0</v>
      </c>
      <c r="L117" s="296">
        <v>1</v>
      </c>
      <c r="M117" s="12">
        <f t="shared" si="46"/>
        <v>1</v>
      </c>
      <c r="N117" s="12">
        <f t="shared" si="47"/>
        <v>1</v>
      </c>
      <c r="O117" s="189">
        <v>7964917814.9874105</v>
      </c>
      <c r="P117" s="153">
        <v>7964917814.9874105</v>
      </c>
      <c r="Q117" s="168">
        <v>228587215.73953399</v>
      </c>
      <c r="R117" s="36">
        <f t="shared" si="42"/>
        <v>2.8699256043722945E-2</v>
      </c>
      <c r="S117" s="352">
        <v>3865522138.3899999</v>
      </c>
      <c r="T117" s="352">
        <v>3865522138.3899999</v>
      </c>
      <c r="U117" s="83">
        <f t="shared" si="31"/>
        <v>1</v>
      </c>
      <c r="V117" s="80" t="s">
        <v>190</v>
      </c>
      <c r="W117" s="94" t="s">
        <v>338</v>
      </c>
    </row>
    <row r="118" spans="1:23" ht="64.5" thickBot="1">
      <c r="A118" s="99">
        <v>678</v>
      </c>
      <c r="B118" s="11" t="s">
        <v>22</v>
      </c>
      <c r="C118" s="11" t="s">
        <v>42</v>
      </c>
      <c r="D118" s="46" t="s">
        <v>35</v>
      </c>
      <c r="E118" s="11" t="s">
        <v>42</v>
      </c>
      <c r="F118" s="104" t="s">
        <v>339</v>
      </c>
      <c r="G118" s="104" t="s">
        <v>340</v>
      </c>
      <c r="H118" s="12">
        <v>1</v>
      </c>
      <c r="I118" s="40">
        <v>1</v>
      </c>
      <c r="J118" s="12">
        <f t="shared" si="44"/>
        <v>1</v>
      </c>
      <c r="K118" s="12">
        <f t="shared" si="45"/>
        <v>1</v>
      </c>
      <c r="L118" s="296">
        <v>1</v>
      </c>
      <c r="M118" s="12">
        <f t="shared" si="46"/>
        <v>1</v>
      </c>
      <c r="N118" s="12">
        <f t="shared" si="47"/>
        <v>1</v>
      </c>
      <c r="O118" s="189">
        <v>692821435.64296317</v>
      </c>
      <c r="P118" s="153">
        <v>692821435.64296317</v>
      </c>
      <c r="Q118" s="168">
        <v>443127675.00590199</v>
      </c>
      <c r="R118" s="36">
        <f t="shared" ref="R118:R123" si="48">Q118/P118</f>
        <v>0.63959867897947409</v>
      </c>
      <c r="S118" s="352">
        <v>694725227.63999999</v>
      </c>
      <c r="T118" s="352">
        <v>249637381.80000001</v>
      </c>
      <c r="U118" s="83">
        <f t="shared" si="31"/>
        <v>0.35933254165538914</v>
      </c>
      <c r="V118" s="65" t="s">
        <v>190</v>
      </c>
      <c r="W118" s="88" t="s">
        <v>116</v>
      </c>
    </row>
    <row r="119" spans="1:23" ht="52.5" thickBot="1">
      <c r="A119" s="99">
        <v>679</v>
      </c>
      <c r="B119" s="11" t="s">
        <v>22</v>
      </c>
      <c r="C119" s="11" t="s">
        <v>42</v>
      </c>
      <c r="D119" s="46" t="s">
        <v>35</v>
      </c>
      <c r="E119" s="11" t="s">
        <v>42</v>
      </c>
      <c r="F119" s="104" t="s">
        <v>341</v>
      </c>
      <c r="G119" s="104" t="s">
        <v>342</v>
      </c>
      <c r="H119" s="29">
        <v>20</v>
      </c>
      <c r="I119" s="54">
        <v>0</v>
      </c>
      <c r="J119" s="12">
        <f t="shared" si="44"/>
        <v>0</v>
      </c>
      <c r="K119" s="12">
        <f t="shared" si="45"/>
        <v>0</v>
      </c>
      <c r="L119" s="297">
        <v>302</v>
      </c>
      <c r="M119" s="12">
        <f t="shared" si="46"/>
        <v>15.1</v>
      </c>
      <c r="N119" s="12">
        <f t="shared" si="47"/>
        <v>1</v>
      </c>
      <c r="O119" s="189">
        <v>1380416953.0669999</v>
      </c>
      <c r="P119" s="153">
        <v>1380416953.0669999</v>
      </c>
      <c r="Q119" s="168">
        <v>1160338992.9393799</v>
      </c>
      <c r="R119" s="36">
        <f t="shared" si="48"/>
        <v>0.84057138704457923</v>
      </c>
      <c r="S119" s="352">
        <v>1388965062.5839999</v>
      </c>
      <c r="T119" s="352">
        <v>1380238858.3279998</v>
      </c>
      <c r="U119" s="83">
        <f t="shared" si="31"/>
        <v>0.99371747750100636</v>
      </c>
      <c r="V119" s="65" t="s">
        <v>190</v>
      </c>
      <c r="W119" s="86" t="s">
        <v>343</v>
      </c>
    </row>
    <row r="120" spans="1:23" ht="64.5" thickBot="1">
      <c r="A120" s="99">
        <v>680</v>
      </c>
      <c r="B120" s="11" t="s">
        <v>22</v>
      </c>
      <c r="C120" s="11" t="s">
        <v>42</v>
      </c>
      <c r="D120" s="46" t="s">
        <v>35</v>
      </c>
      <c r="E120" s="11" t="s">
        <v>42</v>
      </c>
      <c r="F120" s="104" t="s">
        <v>344</v>
      </c>
      <c r="G120" s="104" t="s">
        <v>345</v>
      </c>
      <c r="H120" s="14">
        <v>0.3</v>
      </c>
      <c r="I120" s="42">
        <v>0.3</v>
      </c>
      <c r="J120" s="12">
        <f t="shared" si="44"/>
        <v>1</v>
      </c>
      <c r="K120" s="12">
        <f t="shared" si="45"/>
        <v>1</v>
      </c>
      <c r="L120" s="296">
        <v>0.41</v>
      </c>
      <c r="M120" s="12">
        <f t="shared" si="46"/>
        <v>1.3666666666666667</v>
      </c>
      <c r="N120" s="12">
        <f t="shared" si="47"/>
        <v>1</v>
      </c>
      <c r="O120" s="189">
        <v>1658457671.1334</v>
      </c>
      <c r="P120" s="153">
        <v>1658457671.1334002</v>
      </c>
      <c r="Q120" s="168">
        <v>246995043</v>
      </c>
      <c r="R120" s="36">
        <f t="shared" si="48"/>
        <v>0.14893056802058871</v>
      </c>
      <c r="S120" s="352">
        <v>1698562891.2199998</v>
      </c>
      <c r="T120" s="352">
        <v>1691308665.3399999</v>
      </c>
      <c r="U120" s="83">
        <f t="shared" si="31"/>
        <v>0.99572919794874981</v>
      </c>
      <c r="V120" s="65" t="s">
        <v>190</v>
      </c>
      <c r="W120" s="86" t="s">
        <v>346</v>
      </c>
    </row>
    <row r="121" spans="1:23" ht="77.25" thickBot="1">
      <c r="A121" s="99">
        <v>681</v>
      </c>
      <c r="B121" s="11" t="s">
        <v>22</v>
      </c>
      <c r="C121" s="11" t="s">
        <v>42</v>
      </c>
      <c r="D121" s="46" t="s">
        <v>35</v>
      </c>
      <c r="E121" s="11" t="s">
        <v>42</v>
      </c>
      <c r="F121" s="104" t="s">
        <v>347</v>
      </c>
      <c r="G121" s="104" t="s">
        <v>348</v>
      </c>
      <c r="H121" s="12">
        <v>0.92</v>
      </c>
      <c r="I121" s="40">
        <v>0.92</v>
      </c>
      <c r="J121" s="12">
        <f t="shared" si="44"/>
        <v>1</v>
      </c>
      <c r="K121" s="12">
        <f t="shared" si="45"/>
        <v>1</v>
      </c>
      <c r="L121" s="296">
        <v>0.92</v>
      </c>
      <c r="M121" s="12">
        <f t="shared" si="46"/>
        <v>1</v>
      </c>
      <c r="N121" s="12">
        <f t="shared" si="47"/>
        <v>1</v>
      </c>
      <c r="O121" s="189">
        <v>935131335.27469397</v>
      </c>
      <c r="P121" s="153">
        <v>935131335.27469432</v>
      </c>
      <c r="Q121" s="168">
        <v>762183429.21982396</v>
      </c>
      <c r="R121" s="36">
        <f t="shared" si="48"/>
        <v>0.81505495588588417</v>
      </c>
      <c r="S121" s="352">
        <v>959825759.07599998</v>
      </c>
      <c r="T121" s="352">
        <v>956116137.16799998</v>
      </c>
      <c r="U121" s="83">
        <f t="shared" si="31"/>
        <v>0.99613510903106917</v>
      </c>
      <c r="V121" s="65" t="s">
        <v>190</v>
      </c>
      <c r="W121" s="86" t="s">
        <v>116</v>
      </c>
    </row>
    <row r="122" spans="1:23" ht="77.25" thickBot="1">
      <c r="A122" s="99">
        <v>682</v>
      </c>
      <c r="B122" s="11" t="s">
        <v>22</v>
      </c>
      <c r="C122" s="11" t="s">
        <v>42</v>
      </c>
      <c r="D122" s="46" t="s">
        <v>35</v>
      </c>
      <c r="E122" s="11" t="s">
        <v>42</v>
      </c>
      <c r="F122" s="104" t="s">
        <v>349</v>
      </c>
      <c r="G122" s="104" t="s">
        <v>350</v>
      </c>
      <c r="H122" s="29">
        <v>25</v>
      </c>
      <c r="I122" s="38">
        <v>27</v>
      </c>
      <c r="J122" s="12">
        <f t="shared" si="44"/>
        <v>1.08</v>
      </c>
      <c r="K122" s="12">
        <f t="shared" si="45"/>
        <v>1</v>
      </c>
      <c r="L122" s="64">
        <v>28</v>
      </c>
      <c r="M122" s="12">
        <f>L122/H122</f>
        <v>1.1200000000000001</v>
      </c>
      <c r="N122" s="12">
        <f t="shared" si="47"/>
        <v>1</v>
      </c>
      <c r="O122" s="189">
        <v>2000000000</v>
      </c>
      <c r="P122" s="153">
        <v>2000000000</v>
      </c>
      <c r="Q122" s="168">
        <v>0</v>
      </c>
      <c r="R122" s="36">
        <f t="shared" si="48"/>
        <v>0</v>
      </c>
      <c r="S122" s="352"/>
      <c r="T122" s="352"/>
      <c r="U122" s="83" t="e">
        <f t="shared" si="31"/>
        <v>#DIV/0!</v>
      </c>
      <c r="V122" s="65" t="s">
        <v>190</v>
      </c>
      <c r="W122" s="86" t="s">
        <v>351</v>
      </c>
    </row>
    <row r="123" spans="1:23" ht="64.5" thickBot="1">
      <c r="A123" s="99">
        <v>683</v>
      </c>
      <c r="B123" s="11" t="s">
        <v>22</v>
      </c>
      <c r="C123" s="11" t="s">
        <v>47</v>
      </c>
      <c r="D123" s="11" t="s">
        <v>37</v>
      </c>
      <c r="E123" s="11" t="s">
        <v>101</v>
      </c>
      <c r="F123" s="104" t="s">
        <v>352</v>
      </c>
      <c r="G123" s="104" t="s">
        <v>353</v>
      </c>
      <c r="H123" s="12">
        <v>1</v>
      </c>
      <c r="I123" s="40">
        <v>1</v>
      </c>
      <c r="J123" s="12">
        <f t="shared" si="44"/>
        <v>1</v>
      </c>
      <c r="K123" s="12">
        <f t="shared" si="45"/>
        <v>1</v>
      </c>
      <c r="L123" s="296">
        <v>1</v>
      </c>
      <c r="M123" s="12">
        <f>L123/H123</f>
        <v>1</v>
      </c>
      <c r="N123" s="12">
        <f t="shared" si="47"/>
        <v>1</v>
      </c>
      <c r="O123" s="189">
        <v>100030025.773131</v>
      </c>
      <c r="P123" s="153">
        <v>100030025.77313071</v>
      </c>
      <c r="Q123" s="168">
        <v>78041527.640365303</v>
      </c>
      <c r="R123" s="36">
        <f t="shared" si="48"/>
        <v>0.78018102102027254</v>
      </c>
      <c r="S123" s="351">
        <v>100966893</v>
      </c>
      <c r="T123" s="351">
        <v>100364997.24599999</v>
      </c>
      <c r="U123" s="83">
        <f t="shared" si="31"/>
        <v>0.99403868202619639</v>
      </c>
      <c r="V123" s="65" t="s">
        <v>190</v>
      </c>
      <c r="W123" s="86" t="s">
        <v>116</v>
      </c>
    </row>
    <row r="124" spans="1:23" ht="35.25" customHeight="1" thickBot="1">
      <c r="A124" s="99">
        <v>684</v>
      </c>
      <c r="B124" s="11" t="s">
        <v>23</v>
      </c>
      <c r="C124" s="11" t="s">
        <v>42</v>
      </c>
      <c r="D124" s="46" t="s">
        <v>35</v>
      </c>
      <c r="E124" s="11" t="s">
        <v>42</v>
      </c>
      <c r="F124" s="104" t="s">
        <v>354</v>
      </c>
      <c r="G124" s="104" t="s">
        <v>355</v>
      </c>
      <c r="H124" s="29">
        <v>730</v>
      </c>
      <c r="I124" s="38">
        <v>730</v>
      </c>
      <c r="J124" s="12">
        <f>I124/H124</f>
        <v>1</v>
      </c>
      <c r="K124" s="12">
        <f>IF(J124&gt;100%,100%,J124)</f>
        <v>1</v>
      </c>
      <c r="L124" s="342">
        <v>995</v>
      </c>
      <c r="M124" s="12">
        <f>L124/H124</f>
        <v>1.3630136986301369</v>
      </c>
      <c r="N124" s="12">
        <f>IF(M124&gt;100%,100%,M124)</f>
        <v>1</v>
      </c>
      <c r="O124" s="190">
        <v>3195202920</v>
      </c>
      <c r="P124" s="153">
        <v>3195202920</v>
      </c>
      <c r="Q124" s="176">
        <v>3195202920</v>
      </c>
      <c r="R124" s="12">
        <f>Q124/P124</f>
        <v>1</v>
      </c>
      <c r="S124" s="280">
        <v>4367069925</v>
      </c>
      <c r="T124" s="280">
        <v>3833850687.1575003</v>
      </c>
      <c r="U124" s="83">
        <f t="shared" si="31"/>
        <v>0.87790000000000001</v>
      </c>
      <c r="V124" s="66" t="s">
        <v>356</v>
      </c>
      <c r="W124" s="89"/>
    </row>
    <row r="125" spans="1:23" ht="77.25" thickBot="1">
      <c r="A125" s="102">
        <v>685</v>
      </c>
      <c r="B125" s="95" t="s">
        <v>23</v>
      </c>
      <c r="C125" s="95" t="s">
        <v>42</v>
      </c>
      <c r="D125" s="46" t="s">
        <v>35</v>
      </c>
      <c r="E125" s="95" t="s">
        <v>42</v>
      </c>
      <c r="F125" s="107" t="s">
        <v>357</v>
      </c>
      <c r="G125" s="107" t="s">
        <v>358</v>
      </c>
      <c r="H125" s="314">
        <v>730</v>
      </c>
      <c r="I125" s="38">
        <v>730</v>
      </c>
      <c r="J125" s="96">
        <f>I125/H125</f>
        <v>1</v>
      </c>
      <c r="K125" s="96">
        <f>IF(J125&gt;100%,100%,J125)</f>
        <v>1</v>
      </c>
      <c r="L125" s="342">
        <v>730</v>
      </c>
      <c r="M125" s="96">
        <f>L125/H125</f>
        <v>1</v>
      </c>
      <c r="N125" s="96">
        <f>IF(M125&gt;100%,100%,M125)</f>
        <v>1</v>
      </c>
      <c r="O125" s="196">
        <v>22000000</v>
      </c>
      <c r="P125" s="161">
        <v>22000000</v>
      </c>
      <c r="Q125" s="181">
        <v>6999016</v>
      </c>
      <c r="R125" s="96">
        <f>Q125/P125</f>
        <v>0.31813709090909092</v>
      </c>
      <c r="S125" s="280">
        <v>15174000</v>
      </c>
      <c r="T125" s="280">
        <v>9725275.8379999995</v>
      </c>
      <c r="U125" s="83">
        <f t="shared" si="31"/>
        <v>0.64091708435481742</v>
      </c>
      <c r="V125" s="113" t="s">
        <v>359</v>
      </c>
      <c r="W125" s="97"/>
    </row>
    <row r="126" spans="1:23" s="55" customFormat="1">
      <c r="B126" s="56"/>
      <c r="C126" s="56"/>
      <c r="I126" s="56"/>
      <c r="J126" s="56"/>
      <c r="K126" s="313" t="e">
        <f>AVERAGE(K6:K125)</f>
        <v>#DIV/0!</v>
      </c>
      <c r="L126" s="135"/>
      <c r="M126" s="135"/>
      <c r="N126" s="348">
        <f>AVERAGE(N6:N125)</f>
        <v>0.94814396029669978</v>
      </c>
      <c r="O126" s="309">
        <f>SUM(O6:O125)</f>
        <v>229315511912.18869</v>
      </c>
      <c r="P126" s="310">
        <f>SUM(P6:P125)</f>
        <v>154513416681.84973</v>
      </c>
      <c r="Q126" s="310">
        <f>SUM(Q6:Q125)</f>
        <v>81256579224.111023</v>
      </c>
      <c r="R126" s="311">
        <f>Q126/P126</f>
        <v>0.52588688392945238</v>
      </c>
      <c r="S126" s="310">
        <f>SUM(S6:S125)</f>
        <v>166036641315.84201</v>
      </c>
      <c r="T126" s="310">
        <f>SUM(T6:T125)</f>
        <v>154454667017.30383</v>
      </c>
      <c r="U126" s="312">
        <f>T126/S126</f>
        <v>0.93024446768646418</v>
      </c>
      <c r="V126" s="56"/>
      <c r="W126" s="127"/>
    </row>
    <row r="127" spans="1:23" s="55" customFormat="1">
      <c r="B127" s="56"/>
      <c r="C127" s="56"/>
      <c r="J127" s="56"/>
      <c r="K127" s="56"/>
      <c r="L127" s="56"/>
      <c r="M127" s="56"/>
      <c r="N127" s="56"/>
      <c r="O127" s="56"/>
      <c r="P127" s="56"/>
      <c r="Q127" s="56"/>
      <c r="R127" s="56"/>
      <c r="S127" s="56"/>
      <c r="T127" s="56"/>
      <c r="U127" s="56"/>
      <c r="V127" s="56"/>
      <c r="W127" s="127"/>
    </row>
    <row r="128" spans="1:23" s="55" customFormat="1">
      <c r="B128" s="56"/>
      <c r="C128" s="56"/>
      <c r="J128" s="56"/>
      <c r="K128" s="56"/>
      <c r="L128" s="56"/>
      <c r="M128" s="56"/>
      <c r="N128" s="56"/>
      <c r="O128" s="56"/>
      <c r="P128" s="56"/>
      <c r="Q128" s="56"/>
      <c r="R128" s="56"/>
      <c r="S128" s="56"/>
      <c r="T128" s="56"/>
      <c r="U128" s="56"/>
      <c r="V128" s="56"/>
      <c r="W128" s="127"/>
    </row>
    <row r="129" spans="2:6" s="55" customFormat="1">
      <c r="D129" s="57"/>
      <c r="E129" s="57"/>
      <c r="F129" s="58"/>
    </row>
    <row r="130" spans="2:6" s="55" customFormat="1">
      <c r="D130" s="57"/>
      <c r="E130" s="57"/>
      <c r="F130" s="58"/>
    </row>
    <row r="131" spans="2:6" s="55" customFormat="1">
      <c r="D131" s="57"/>
      <c r="E131" s="58"/>
      <c r="F131" s="58"/>
    </row>
    <row r="132" spans="2:6" s="55" customFormat="1">
      <c r="D132" s="57"/>
      <c r="E132" s="58"/>
      <c r="F132" s="58"/>
    </row>
    <row r="133" spans="2:6" s="55" customFormat="1">
      <c r="D133" s="57"/>
      <c r="E133" s="58"/>
      <c r="F133" s="58"/>
    </row>
    <row r="134" spans="2:6" s="55" customFormat="1">
      <c r="E134" s="58"/>
    </row>
    <row r="135" spans="2:6" s="55" customFormat="1"/>
    <row r="136" spans="2:6" s="55" customFormat="1">
      <c r="D136" s="57"/>
      <c r="E136" s="57"/>
      <c r="F136" s="57"/>
    </row>
    <row r="137" spans="2:6" s="55" customFormat="1">
      <c r="B137" s="56"/>
      <c r="C137" s="56"/>
    </row>
    <row r="138" spans="2:6" s="55" customFormat="1">
      <c r="B138" s="56"/>
      <c r="C138" s="56"/>
    </row>
    <row r="139" spans="2:6" s="55" customFormat="1">
      <c r="B139" s="56"/>
      <c r="C139" s="56"/>
    </row>
    <row r="140" spans="2:6" s="55" customFormat="1">
      <c r="B140" s="56"/>
      <c r="C140" s="56"/>
    </row>
    <row r="141" spans="2:6" s="55" customFormat="1">
      <c r="B141" s="56"/>
      <c r="C141" s="56"/>
    </row>
    <row r="142" spans="2:6" s="55" customFormat="1">
      <c r="B142" s="56"/>
      <c r="C142" s="56"/>
    </row>
    <row r="143" spans="2:6" s="55" customFormat="1">
      <c r="B143" s="56"/>
      <c r="C143" s="56"/>
    </row>
    <row r="144" spans="2:6" s="55" customFormat="1">
      <c r="B144" s="56"/>
      <c r="C144" s="56"/>
    </row>
    <row r="145" spans="2:3" s="55" customFormat="1">
      <c r="B145" s="56"/>
      <c r="C145" s="56"/>
    </row>
    <row r="146" spans="2:3" s="55" customFormat="1">
      <c r="B146" s="56"/>
      <c r="C146" s="56"/>
    </row>
    <row r="147" spans="2:3" s="55" customFormat="1">
      <c r="B147" s="56"/>
      <c r="C147" s="56"/>
    </row>
    <row r="148" spans="2:3" s="55" customFormat="1">
      <c r="B148" s="56"/>
      <c r="C148" s="56"/>
    </row>
    <row r="149" spans="2:3" s="55" customFormat="1">
      <c r="B149" s="56"/>
      <c r="C149" s="56"/>
    </row>
    <row r="150" spans="2:3" s="55" customFormat="1">
      <c r="B150" s="56"/>
      <c r="C150" s="56"/>
    </row>
    <row r="151" spans="2:3" s="55" customFormat="1">
      <c r="B151" s="56"/>
      <c r="C151" s="56"/>
    </row>
    <row r="152" spans="2:3" s="55" customFormat="1">
      <c r="B152" s="56"/>
      <c r="C152" s="56"/>
    </row>
    <row r="153" spans="2:3" s="55" customFormat="1">
      <c r="B153" s="56"/>
      <c r="C153" s="56"/>
    </row>
    <row r="154" spans="2:3" s="55" customFormat="1">
      <c r="B154" s="56"/>
      <c r="C154" s="56"/>
    </row>
    <row r="155" spans="2:3" s="55" customFormat="1">
      <c r="B155" s="56"/>
      <c r="C155" s="56"/>
    </row>
    <row r="156" spans="2:3" s="55" customFormat="1">
      <c r="B156" s="56"/>
      <c r="C156" s="56"/>
    </row>
    <row r="157" spans="2:3" s="55" customFormat="1">
      <c r="B157" s="56"/>
      <c r="C157" s="56"/>
    </row>
    <row r="158" spans="2:3" s="55" customFormat="1">
      <c r="B158" s="56"/>
      <c r="C158" s="56"/>
    </row>
    <row r="159" spans="2:3" s="55" customFormat="1">
      <c r="B159" s="56"/>
      <c r="C159" s="56"/>
    </row>
    <row r="160" spans="2:3" s="55" customFormat="1">
      <c r="B160" s="56"/>
      <c r="C160" s="56"/>
    </row>
    <row r="161" spans="2:3" s="55" customFormat="1">
      <c r="B161" s="56"/>
      <c r="C161" s="56"/>
    </row>
    <row r="162" spans="2:3" s="55" customFormat="1">
      <c r="B162" s="56"/>
      <c r="C162" s="56"/>
    </row>
    <row r="163" spans="2:3" s="55" customFormat="1">
      <c r="B163" s="56"/>
      <c r="C163" s="56"/>
    </row>
    <row r="164" spans="2:3" s="55" customFormat="1">
      <c r="B164" s="56"/>
      <c r="C164" s="56"/>
    </row>
    <row r="165" spans="2:3" s="55" customFormat="1">
      <c r="B165" s="56"/>
      <c r="C165" s="56"/>
    </row>
    <row r="166" spans="2:3" s="55" customFormat="1">
      <c r="B166" s="56"/>
      <c r="C166" s="56"/>
    </row>
    <row r="167" spans="2:3" s="55" customFormat="1">
      <c r="B167" s="56"/>
      <c r="C167" s="56"/>
    </row>
    <row r="168" spans="2:3" s="55" customFormat="1">
      <c r="B168" s="56"/>
      <c r="C168" s="56"/>
    </row>
    <row r="169" spans="2:3" s="55" customFormat="1">
      <c r="B169" s="56"/>
      <c r="C169" s="56"/>
    </row>
    <row r="170" spans="2:3" s="55" customFormat="1">
      <c r="B170" s="56"/>
      <c r="C170" s="56"/>
    </row>
    <row r="171" spans="2:3" s="55" customFormat="1">
      <c r="B171" s="56"/>
      <c r="C171" s="56"/>
    </row>
    <row r="172" spans="2:3" s="55" customFormat="1">
      <c r="B172" s="56"/>
      <c r="C172" s="56"/>
    </row>
    <row r="173" spans="2:3" s="55" customFormat="1">
      <c r="B173" s="56"/>
      <c r="C173" s="56"/>
    </row>
    <row r="174" spans="2:3" s="55" customFormat="1">
      <c r="B174" s="56"/>
      <c r="C174" s="56"/>
    </row>
    <row r="175" spans="2:3" s="55" customFormat="1">
      <c r="B175" s="56"/>
      <c r="C175" s="56"/>
    </row>
    <row r="176" spans="2:3" s="55" customFormat="1">
      <c r="B176" s="56"/>
      <c r="C176" s="56"/>
    </row>
    <row r="177" spans="2:3" s="55" customFormat="1">
      <c r="B177" s="56"/>
      <c r="C177" s="56"/>
    </row>
    <row r="178" spans="2:3" s="55" customFormat="1">
      <c r="B178" s="56"/>
      <c r="C178" s="56"/>
    </row>
    <row r="179" spans="2:3" s="55" customFormat="1">
      <c r="B179" s="56"/>
      <c r="C179" s="56"/>
    </row>
    <row r="180" spans="2:3" s="55" customFormat="1">
      <c r="B180" s="56"/>
      <c r="C180" s="56"/>
    </row>
    <row r="181" spans="2:3" s="55" customFormat="1">
      <c r="B181" s="56"/>
      <c r="C181" s="56"/>
    </row>
    <row r="182" spans="2:3" s="55" customFormat="1">
      <c r="B182" s="56"/>
      <c r="C182" s="56"/>
    </row>
    <row r="183" spans="2:3" s="55" customFormat="1">
      <c r="B183" s="56"/>
      <c r="C183" s="56"/>
    </row>
    <row r="184" spans="2:3" s="55" customFormat="1">
      <c r="B184" s="56"/>
      <c r="C184" s="56"/>
    </row>
    <row r="185" spans="2:3" s="55" customFormat="1">
      <c r="B185" s="56"/>
      <c r="C185" s="56"/>
    </row>
    <row r="186" spans="2:3" s="55" customFormat="1">
      <c r="B186" s="56"/>
      <c r="C186" s="56"/>
    </row>
    <row r="187" spans="2:3" s="55" customFormat="1">
      <c r="B187" s="56"/>
      <c r="C187" s="56"/>
    </row>
    <row r="188" spans="2:3" s="55" customFormat="1">
      <c r="B188" s="56"/>
      <c r="C188" s="56"/>
    </row>
    <row r="189" spans="2:3" s="55" customFormat="1">
      <c r="B189" s="56"/>
      <c r="C189" s="56"/>
    </row>
    <row r="190" spans="2:3" s="55" customFormat="1">
      <c r="B190" s="56"/>
      <c r="C190" s="56"/>
    </row>
    <row r="191" spans="2:3" s="55" customFormat="1">
      <c r="B191" s="56"/>
      <c r="C191" s="56"/>
    </row>
    <row r="192" spans="2:3" s="55" customFormat="1">
      <c r="B192" s="56"/>
      <c r="C192" s="56"/>
    </row>
    <row r="193" spans="2:3" s="55" customFormat="1">
      <c r="B193" s="56"/>
      <c r="C193" s="56"/>
    </row>
    <row r="194" spans="2:3" s="55" customFormat="1">
      <c r="B194" s="56"/>
      <c r="C194" s="56"/>
    </row>
    <row r="195" spans="2:3" s="55" customFormat="1">
      <c r="B195" s="56"/>
      <c r="C195" s="56"/>
    </row>
    <row r="196" spans="2:3" s="55" customFormat="1">
      <c r="B196" s="56"/>
      <c r="C196" s="56"/>
    </row>
    <row r="197" spans="2:3" s="55" customFormat="1">
      <c r="B197" s="56"/>
      <c r="C197" s="56"/>
    </row>
    <row r="198" spans="2:3" s="55" customFormat="1">
      <c r="B198" s="56"/>
      <c r="C198" s="56"/>
    </row>
    <row r="199" spans="2:3" s="55" customFormat="1">
      <c r="B199" s="56"/>
      <c r="C199" s="56"/>
    </row>
    <row r="200" spans="2:3" s="55" customFormat="1">
      <c r="B200" s="56"/>
      <c r="C200" s="56"/>
    </row>
    <row r="201" spans="2:3" s="55" customFormat="1">
      <c r="B201" s="56"/>
      <c r="C201" s="56"/>
    </row>
    <row r="202" spans="2:3" s="55" customFormat="1">
      <c r="B202" s="56"/>
      <c r="C202" s="56"/>
    </row>
    <row r="203" spans="2:3" s="55" customFormat="1">
      <c r="B203" s="56"/>
      <c r="C203" s="56"/>
    </row>
    <row r="204" spans="2:3" s="55" customFormat="1">
      <c r="B204" s="56"/>
      <c r="C204" s="56"/>
    </row>
    <row r="205" spans="2:3" s="55" customFormat="1">
      <c r="B205" s="56"/>
      <c r="C205" s="56"/>
    </row>
    <row r="206" spans="2:3" s="55" customFormat="1">
      <c r="B206" s="56"/>
      <c r="C206" s="56"/>
    </row>
    <row r="207" spans="2:3" s="55" customFormat="1">
      <c r="B207" s="56"/>
      <c r="C207" s="56"/>
    </row>
    <row r="208" spans="2:3" s="55" customFormat="1">
      <c r="B208" s="56"/>
      <c r="C208" s="56"/>
    </row>
    <row r="209" spans="2:3" s="55" customFormat="1">
      <c r="B209" s="56"/>
      <c r="C209" s="56"/>
    </row>
    <row r="210" spans="2:3" s="55" customFormat="1">
      <c r="B210" s="56"/>
      <c r="C210" s="56"/>
    </row>
    <row r="211" spans="2:3" s="55" customFormat="1">
      <c r="B211" s="56"/>
      <c r="C211" s="56"/>
    </row>
    <row r="212" spans="2:3" s="55" customFormat="1">
      <c r="B212" s="56"/>
      <c r="C212" s="56"/>
    </row>
    <row r="213" spans="2:3" s="55" customFormat="1">
      <c r="B213" s="56"/>
      <c r="C213" s="56"/>
    </row>
    <row r="214" spans="2:3" s="55" customFormat="1">
      <c r="B214" s="56"/>
      <c r="C214" s="56"/>
    </row>
    <row r="215" spans="2:3" s="55" customFormat="1">
      <c r="B215" s="56"/>
      <c r="C215" s="56"/>
    </row>
    <row r="216" spans="2:3" s="55" customFormat="1">
      <c r="B216" s="56"/>
      <c r="C216" s="56"/>
    </row>
    <row r="217" spans="2:3" s="55" customFormat="1">
      <c r="B217" s="56"/>
      <c r="C217" s="56"/>
    </row>
    <row r="218" spans="2:3" s="55" customFormat="1">
      <c r="B218" s="56"/>
      <c r="C218" s="56"/>
    </row>
    <row r="219" spans="2:3" s="55" customFormat="1">
      <c r="B219" s="56"/>
      <c r="C219" s="56"/>
    </row>
    <row r="220" spans="2:3" s="55" customFormat="1">
      <c r="B220" s="56"/>
      <c r="C220" s="56"/>
    </row>
    <row r="221" spans="2:3" s="55" customFormat="1">
      <c r="B221" s="56"/>
      <c r="C221" s="56"/>
    </row>
    <row r="222" spans="2:3" s="55" customFormat="1">
      <c r="B222" s="56"/>
      <c r="C222" s="56"/>
    </row>
    <row r="223" spans="2:3" s="55" customFormat="1">
      <c r="B223" s="56"/>
      <c r="C223" s="56"/>
    </row>
    <row r="224" spans="2:3" s="55" customFormat="1">
      <c r="B224" s="56"/>
      <c r="C224" s="56"/>
    </row>
    <row r="225" spans="2:3" s="55" customFormat="1">
      <c r="B225" s="56"/>
      <c r="C225" s="56"/>
    </row>
    <row r="226" spans="2:3" s="55" customFormat="1">
      <c r="B226" s="56"/>
      <c r="C226" s="56"/>
    </row>
    <row r="227" spans="2:3" s="55" customFormat="1">
      <c r="B227" s="56"/>
      <c r="C227" s="56"/>
    </row>
    <row r="228" spans="2:3" s="55" customFormat="1">
      <c r="B228" s="56"/>
      <c r="C228" s="56"/>
    </row>
    <row r="229" spans="2:3" s="55" customFormat="1">
      <c r="B229" s="56"/>
      <c r="C229" s="56"/>
    </row>
    <row r="230" spans="2:3" s="55" customFormat="1">
      <c r="B230" s="56"/>
      <c r="C230" s="56"/>
    </row>
    <row r="231" spans="2:3" s="55" customFormat="1">
      <c r="B231" s="56"/>
      <c r="C231" s="56"/>
    </row>
    <row r="232" spans="2:3" s="55" customFormat="1">
      <c r="B232" s="56"/>
      <c r="C232" s="56"/>
    </row>
    <row r="233" spans="2:3" s="55" customFormat="1">
      <c r="B233" s="56"/>
      <c r="C233" s="56"/>
    </row>
    <row r="234" spans="2:3" s="55" customFormat="1">
      <c r="B234" s="56"/>
      <c r="C234" s="56"/>
    </row>
    <row r="235" spans="2:3" s="55" customFormat="1">
      <c r="B235" s="56"/>
      <c r="C235" s="56"/>
    </row>
    <row r="236" spans="2:3" s="55" customFormat="1">
      <c r="B236" s="56"/>
      <c r="C236" s="56"/>
    </row>
    <row r="237" spans="2:3" s="55" customFormat="1">
      <c r="B237" s="56"/>
      <c r="C237" s="56"/>
    </row>
    <row r="238" spans="2:3" s="55" customFormat="1">
      <c r="B238" s="56"/>
      <c r="C238" s="56"/>
    </row>
    <row r="239" spans="2:3" s="55" customFormat="1">
      <c r="B239" s="56"/>
      <c r="C239" s="56"/>
    </row>
    <row r="240" spans="2:3" s="55" customFormat="1">
      <c r="B240" s="56"/>
      <c r="C240" s="56"/>
    </row>
    <row r="241" spans="2:3" s="55" customFormat="1">
      <c r="B241" s="56"/>
      <c r="C241" s="56"/>
    </row>
    <row r="242" spans="2:3" s="55" customFormat="1">
      <c r="B242" s="56"/>
      <c r="C242" s="56"/>
    </row>
    <row r="243" spans="2:3" s="55" customFormat="1">
      <c r="B243" s="56"/>
      <c r="C243" s="56"/>
    </row>
    <row r="244" spans="2:3" s="55" customFormat="1">
      <c r="B244" s="56"/>
      <c r="C244" s="56"/>
    </row>
    <row r="245" spans="2:3" s="55" customFormat="1">
      <c r="B245" s="56"/>
      <c r="C245" s="56"/>
    </row>
    <row r="246" spans="2:3" s="55" customFormat="1">
      <c r="B246" s="56"/>
      <c r="C246" s="56"/>
    </row>
    <row r="247" spans="2:3" s="55" customFormat="1">
      <c r="B247" s="56"/>
      <c r="C247" s="56"/>
    </row>
    <row r="248" spans="2:3" s="55" customFormat="1">
      <c r="B248" s="56"/>
      <c r="C248" s="56"/>
    </row>
    <row r="249" spans="2:3" s="55" customFormat="1">
      <c r="B249" s="56"/>
      <c r="C249" s="56"/>
    </row>
    <row r="250" spans="2:3" s="55" customFormat="1">
      <c r="B250" s="56"/>
      <c r="C250" s="56"/>
    </row>
    <row r="251" spans="2:3" s="55" customFormat="1">
      <c r="B251" s="56"/>
      <c r="C251" s="56"/>
    </row>
    <row r="252" spans="2:3" s="55" customFormat="1">
      <c r="B252" s="56"/>
      <c r="C252" s="56"/>
    </row>
    <row r="253" spans="2:3" s="55" customFormat="1">
      <c r="B253" s="56"/>
      <c r="C253" s="56"/>
    </row>
    <row r="254" spans="2:3" s="55" customFormat="1">
      <c r="B254" s="56"/>
      <c r="C254" s="56"/>
    </row>
    <row r="255" spans="2:3" s="55" customFormat="1">
      <c r="B255" s="56"/>
      <c r="C255" s="56"/>
    </row>
    <row r="256" spans="2:3" s="55" customFormat="1">
      <c r="B256" s="56"/>
      <c r="C256" s="56"/>
    </row>
    <row r="257" spans="2:3" s="55" customFormat="1">
      <c r="B257" s="56"/>
      <c r="C257" s="56"/>
    </row>
    <row r="258" spans="2:3" s="55" customFormat="1">
      <c r="B258" s="56"/>
      <c r="C258" s="56"/>
    </row>
    <row r="259" spans="2:3" s="55" customFormat="1">
      <c r="B259" s="56"/>
      <c r="C259" s="56"/>
    </row>
    <row r="260" spans="2:3" s="55" customFormat="1">
      <c r="B260" s="56"/>
      <c r="C260" s="56"/>
    </row>
    <row r="261" spans="2:3" s="55" customFormat="1">
      <c r="B261" s="56"/>
      <c r="C261" s="56"/>
    </row>
    <row r="262" spans="2:3" s="55" customFormat="1">
      <c r="B262" s="56"/>
      <c r="C262" s="56"/>
    </row>
    <row r="263" spans="2:3" s="55" customFormat="1">
      <c r="B263" s="56"/>
      <c r="C263" s="56"/>
    </row>
    <row r="264" spans="2:3" s="55" customFormat="1">
      <c r="B264" s="56"/>
      <c r="C264" s="56"/>
    </row>
    <row r="265" spans="2:3" s="55" customFormat="1">
      <c r="B265" s="56"/>
      <c r="C265" s="56"/>
    </row>
    <row r="266" spans="2:3" s="55" customFormat="1">
      <c r="B266" s="56"/>
      <c r="C266" s="56"/>
    </row>
    <row r="267" spans="2:3" s="55" customFormat="1">
      <c r="B267" s="56"/>
      <c r="C267" s="56"/>
    </row>
    <row r="268" spans="2:3" s="55" customFormat="1">
      <c r="B268" s="56"/>
      <c r="C268" s="56"/>
    </row>
    <row r="269" spans="2:3" s="55" customFormat="1">
      <c r="B269" s="56"/>
      <c r="C269" s="56"/>
    </row>
    <row r="270" spans="2:3" s="55" customFormat="1">
      <c r="B270" s="56"/>
      <c r="C270" s="56"/>
    </row>
    <row r="271" spans="2:3" s="55" customFormat="1">
      <c r="B271" s="56"/>
      <c r="C271" s="56"/>
    </row>
    <row r="272" spans="2:3" s="55" customFormat="1">
      <c r="B272" s="56"/>
      <c r="C272" s="56"/>
    </row>
    <row r="273" spans="2:3" s="55" customFormat="1">
      <c r="B273" s="56"/>
      <c r="C273" s="56"/>
    </row>
    <row r="274" spans="2:3" s="55" customFormat="1">
      <c r="B274" s="56"/>
      <c r="C274" s="56"/>
    </row>
    <row r="275" spans="2:3" s="55" customFormat="1">
      <c r="B275" s="56"/>
      <c r="C275" s="56"/>
    </row>
    <row r="276" spans="2:3" s="55" customFormat="1">
      <c r="B276" s="56"/>
      <c r="C276" s="56"/>
    </row>
    <row r="277" spans="2:3" s="55" customFormat="1">
      <c r="B277" s="56"/>
      <c r="C277" s="56"/>
    </row>
    <row r="278" spans="2:3" s="55" customFormat="1">
      <c r="B278" s="56"/>
      <c r="C278" s="56"/>
    </row>
    <row r="279" spans="2:3" s="55" customFormat="1">
      <c r="B279" s="56"/>
      <c r="C279" s="56"/>
    </row>
    <row r="280" spans="2:3" s="55" customFormat="1">
      <c r="B280" s="56"/>
      <c r="C280" s="56"/>
    </row>
    <row r="281" spans="2:3" s="55" customFormat="1">
      <c r="B281" s="56"/>
      <c r="C281" s="56"/>
    </row>
    <row r="282" spans="2:3" s="55" customFormat="1">
      <c r="B282" s="56"/>
      <c r="C282" s="56"/>
    </row>
    <row r="283" spans="2:3" s="55" customFormat="1">
      <c r="B283" s="56"/>
      <c r="C283" s="56"/>
    </row>
    <row r="284" spans="2:3" s="55" customFormat="1">
      <c r="B284" s="56"/>
      <c r="C284" s="56"/>
    </row>
    <row r="285" spans="2:3" s="55" customFormat="1">
      <c r="B285" s="56"/>
      <c r="C285" s="56"/>
    </row>
    <row r="286" spans="2:3" s="55" customFormat="1">
      <c r="B286" s="56"/>
      <c r="C286" s="56"/>
    </row>
    <row r="287" spans="2:3" s="55" customFormat="1">
      <c r="B287" s="56"/>
      <c r="C287" s="56"/>
    </row>
    <row r="288" spans="2:3" s="55" customFormat="1">
      <c r="B288" s="56"/>
      <c r="C288" s="56"/>
    </row>
    <row r="289" spans="2:3" s="55" customFormat="1">
      <c r="B289" s="56"/>
      <c r="C289" s="56"/>
    </row>
    <row r="290" spans="2:3" s="55" customFormat="1">
      <c r="B290" s="56"/>
      <c r="C290" s="56"/>
    </row>
    <row r="291" spans="2:3" s="55" customFormat="1">
      <c r="B291" s="56"/>
      <c r="C291" s="56"/>
    </row>
    <row r="292" spans="2:3" s="55" customFormat="1">
      <c r="B292" s="56"/>
      <c r="C292" s="56"/>
    </row>
    <row r="293" spans="2:3" s="55" customFormat="1">
      <c r="B293" s="56"/>
      <c r="C293" s="56"/>
    </row>
    <row r="294" spans="2:3" s="55" customFormat="1">
      <c r="B294" s="56"/>
      <c r="C294" s="56"/>
    </row>
    <row r="295" spans="2:3" s="55" customFormat="1">
      <c r="B295" s="56"/>
      <c r="C295" s="56"/>
    </row>
    <row r="296" spans="2:3" s="55" customFormat="1">
      <c r="B296" s="56"/>
      <c r="C296" s="56"/>
    </row>
    <row r="297" spans="2:3" s="55" customFormat="1">
      <c r="B297" s="56"/>
      <c r="C297" s="56"/>
    </row>
    <row r="298" spans="2:3" s="55" customFormat="1">
      <c r="B298" s="56"/>
      <c r="C298" s="56"/>
    </row>
    <row r="299" spans="2:3" s="55" customFormat="1">
      <c r="B299" s="56"/>
      <c r="C299" s="56"/>
    </row>
    <row r="300" spans="2:3" s="55" customFormat="1">
      <c r="B300" s="56"/>
      <c r="C300" s="56"/>
    </row>
    <row r="301" spans="2:3" s="55" customFormat="1">
      <c r="B301" s="56"/>
      <c r="C301" s="56"/>
    </row>
    <row r="302" spans="2:3" s="55" customFormat="1">
      <c r="B302" s="56"/>
      <c r="C302" s="56"/>
    </row>
    <row r="303" spans="2:3" s="55" customFormat="1">
      <c r="B303" s="56"/>
      <c r="C303" s="56"/>
    </row>
    <row r="304" spans="2:3" s="55" customFormat="1">
      <c r="B304" s="56"/>
      <c r="C304" s="56"/>
    </row>
    <row r="305" spans="2:3" s="55" customFormat="1">
      <c r="B305" s="56"/>
      <c r="C305" s="56"/>
    </row>
    <row r="306" spans="2:3" s="55" customFormat="1">
      <c r="B306" s="56"/>
      <c r="C306" s="56"/>
    </row>
    <row r="307" spans="2:3" s="55" customFormat="1">
      <c r="B307" s="56"/>
      <c r="C307" s="56"/>
    </row>
    <row r="308" spans="2:3" s="55" customFormat="1">
      <c r="B308" s="56"/>
      <c r="C308" s="56"/>
    </row>
    <row r="309" spans="2:3" s="55" customFormat="1">
      <c r="B309" s="56"/>
      <c r="C309" s="56"/>
    </row>
    <row r="310" spans="2:3" s="55" customFormat="1">
      <c r="B310" s="56"/>
      <c r="C310" s="56"/>
    </row>
    <row r="311" spans="2:3" s="55" customFormat="1">
      <c r="B311" s="56"/>
      <c r="C311" s="56"/>
    </row>
    <row r="312" spans="2:3" s="55" customFormat="1">
      <c r="B312" s="56"/>
      <c r="C312" s="56"/>
    </row>
    <row r="313" spans="2:3" s="55" customFormat="1">
      <c r="B313" s="56"/>
      <c r="C313" s="56"/>
    </row>
    <row r="314" spans="2:3" s="55" customFormat="1">
      <c r="B314" s="56"/>
      <c r="C314" s="56"/>
    </row>
    <row r="315" spans="2:3" s="55" customFormat="1">
      <c r="B315" s="56"/>
      <c r="C315" s="56"/>
    </row>
    <row r="316" spans="2:3" s="55" customFormat="1">
      <c r="B316" s="56"/>
      <c r="C316" s="56"/>
    </row>
    <row r="317" spans="2:3" s="55" customFormat="1">
      <c r="B317" s="56"/>
      <c r="C317" s="56"/>
    </row>
    <row r="318" spans="2:3" s="55" customFormat="1">
      <c r="B318" s="56"/>
      <c r="C318" s="56"/>
    </row>
    <row r="319" spans="2:3" s="55" customFormat="1">
      <c r="B319" s="56"/>
      <c r="C319" s="56"/>
    </row>
    <row r="320" spans="2:3" s="55" customFormat="1">
      <c r="B320" s="56"/>
      <c r="C320" s="56"/>
    </row>
    <row r="321" spans="2:3" s="55" customFormat="1">
      <c r="B321" s="56"/>
      <c r="C321" s="56"/>
    </row>
    <row r="322" spans="2:3" s="55" customFormat="1">
      <c r="B322" s="56"/>
      <c r="C322" s="56"/>
    </row>
    <row r="323" spans="2:3" s="55" customFormat="1">
      <c r="B323" s="56"/>
      <c r="C323" s="56"/>
    </row>
    <row r="324" spans="2:3" s="55" customFormat="1">
      <c r="B324" s="56"/>
      <c r="C324" s="56"/>
    </row>
    <row r="325" spans="2:3" s="55" customFormat="1">
      <c r="B325" s="56"/>
      <c r="C325" s="56"/>
    </row>
    <row r="326" spans="2:3" s="55" customFormat="1">
      <c r="B326" s="56"/>
      <c r="C326" s="56"/>
    </row>
    <row r="327" spans="2:3" s="55" customFormat="1">
      <c r="B327" s="56"/>
      <c r="C327" s="56"/>
    </row>
    <row r="328" spans="2:3" s="55" customFormat="1">
      <c r="B328" s="56"/>
      <c r="C328" s="56"/>
    </row>
    <row r="329" spans="2:3" s="55" customFormat="1">
      <c r="B329" s="56"/>
      <c r="C329" s="56"/>
    </row>
    <row r="330" spans="2:3" s="55" customFormat="1">
      <c r="B330" s="56"/>
      <c r="C330" s="56"/>
    </row>
    <row r="331" spans="2:3" s="55" customFormat="1">
      <c r="B331" s="56"/>
      <c r="C331" s="56"/>
    </row>
    <row r="332" spans="2:3" s="55" customFormat="1">
      <c r="B332" s="56"/>
      <c r="C332" s="56"/>
    </row>
    <row r="333" spans="2:3" s="55" customFormat="1">
      <c r="B333" s="56"/>
      <c r="C333" s="56"/>
    </row>
    <row r="334" spans="2:3" s="55" customFormat="1">
      <c r="B334" s="56"/>
      <c r="C334" s="56"/>
    </row>
    <row r="335" spans="2:3" s="55" customFormat="1">
      <c r="B335" s="56"/>
      <c r="C335" s="56"/>
    </row>
    <row r="336" spans="2:3" s="55" customFormat="1">
      <c r="B336" s="56"/>
      <c r="C336" s="56"/>
    </row>
    <row r="337" spans="2:3" s="55" customFormat="1">
      <c r="B337" s="56"/>
      <c r="C337" s="56"/>
    </row>
    <row r="338" spans="2:3" s="55" customFormat="1">
      <c r="B338" s="56"/>
      <c r="C338" s="56"/>
    </row>
    <row r="339" spans="2:3" s="55" customFormat="1">
      <c r="B339" s="56"/>
      <c r="C339" s="56"/>
    </row>
    <row r="340" spans="2:3" s="55" customFormat="1">
      <c r="B340" s="56"/>
      <c r="C340" s="56"/>
    </row>
    <row r="341" spans="2:3" s="55" customFormat="1">
      <c r="B341" s="56"/>
      <c r="C341" s="56"/>
    </row>
    <row r="342" spans="2:3" s="55" customFormat="1">
      <c r="B342" s="56"/>
      <c r="C342" s="56"/>
    </row>
    <row r="343" spans="2:3" s="55" customFormat="1">
      <c r="B343" s="56"/>
      <c r="C343" s="56"/>
    </row>
    <row r="344" spans="2:3" s="55" customFormat="1">
      <c r="B344" s="56"/>
      <c r="C344" s="56"/>
    </row>
    <row r="345" spans="2:3" s="55" customFormat="1">
      <c r="B345" s="56"/>
      <c r="C345" s="56"/>
    </row>
    <row r="346" spans="2:3" s="55" customFormat="1">
      <c r="B346" s="56"/>
      <c r="C346" s="56"/>
    </row>
    <row r="347" spans="2:3" s="55" customFormat="1">
      <c r="B347" s="56"/>
      <c r="C347" s="56"/>
    </row>
    <row r="348" spans="2:3" s="55" customFormat="1">
      <c r="B348" s="56"/>
      <c r="C348" s="56"/>
    </row>
    <row r="349" spans="2:3" s="55" customFormat="1">
      <c r="B349" s="56"/>
      <c r="C349" s="56"/>
    </row>
    <row r="350" spans="2:3" s="55" customFormat="1">
      <c r="B350" s="56"/>
      <c r="C350" s="56"/>
    </row>
    <row r="351" spans="2:3" s="55" customFormat="1">
      <c r="B351" s="56"/>
      <c r="C351" s="56"/>
    </row>
    <row r="352" spans="2:3" s="55" customFormat="1">
      <c r="B352" s="56"/>
      <c r="C352" s="56"/>
    </row>
    <row r="353" spans="2:3" s="55" customFormat="1">
      <c r="B353" s="56"/>
      <c r="C353" s="56"/>
    </row>
    <row r="354" spans="2:3" s="55" customFormat="1">
      <c r="B354" s="56"/>
      <c r="C354" s="56"/>
    </row>
    <row r="355" spans="2:3" s="55" customFormat="1">
      <c r="B355" s="56"/>
      <c r="C355" s="56"/>
    </row>
    <row r="356" spans="2:3" s="55" customFormat="1">
      <c r="B356" s="56"/>
      <c r="C356" s="56"/>
    </row>
    <row r="357" spans="2:3" s="55" customFormat="1">
      <c r="B357" s="56"/>
      <c r="C357" s="56"/>
    </row>
    <row r="358" spans="2:3" s="55" customFormat="1">
      <c r="B358" s="56"/>
      <c r="C358" s="56"/>
    </row>
    <row r="359" spans="2:3" s="55" customFormat="1">
      <c r="B359" s="56"/>
      <c r="C359" s="56"/>
    </row>
    <row r="360" spans="2:3" s="55" customFormat="1">
      <c r="B360" s="56"/>
      <c r="C360" s="56"/>
    </row>
    <row r="361" spans="2:3" s="55" customFormat="1">
      <c r="B361" s="56"/>
      <c r="C361" s="56"/>
    </row>
    <row r="362" spans="2:3" s="55" customFormat="1">
      <c r="B362" s="56"/>
      <c r="C362" s="56"/>
    </row>
    <row r="363" spans="2:3" s="55" customFormat="1">
      <c r="B363" s="56"/>
      <c r="C363" s="56"/>
    </row>
    <row r="364" spans="2:3" s="55" customFormat="1">
      <c r="B364" s="56"/>
      <c r="C364" s="56"/>
    </row>
    <row r="365" spans="2:3" s="55" customFormat="1">
      <c r="B365" s="56"/>
      <c r="C365" s="56"/>
    </row>
    <row r="366" spans="2:3" s="55" customFormat="1">
      <c r="B366" s="56"/>
      <c r="C366" s="56"/>
    </row>
    <row r="367" spans="2:3" s="55" customFormat="1">
      <c r="B367" s="56"/>
      <c r="C367" s="56"/>
    </row>
    <row r="368" spans="2:3" s="55" customFormat="1">
      <c r="B368" s="56"/>
      <c r="C368" s="56"/>
    </row>
    <row r="369" spans="2:3" s="55" customFormat="1">
      <c r="B369" s="56"/>
      <c r="C369" s="56"/>
    </row>
    <row r="370" spans="2:3" s="55" customFormat="1">
      <c r="B370" s="56"/>
      <c r="C370" s="56"/>
    </row>
    <row r="371" spans="2:3" s="55" customFormat="1">
      <c r="B371" s="56"/>
      <c r="C371" s="56"/>
    </row>
    <row r="372" spans="2:3" s="55" customFormat="1">
      <c r="B372" s="56"/>
      <c r="C372" s="56"/>
    </row>
    <row r="373" spans="2:3" s="55" customFormat="1">
      <c r="B373" s="56"/>
      <c r="C373" s="56"/>
    </row>
    <row r="374" spans="2:3" s="55" customFormat="1">
      <c r="B374" s="56"/>
      <c r="C374" s="56"/>
    </row>
    <row r="375" spans="2:3" s="55" customFormat="1">
      <c r="B375" s="56"/>
      <c r="C375" s="56"/>
    </row>
    <row r="376" spans="2:3" s="55" customFormat="1">
      <c r="B376" s="56"/>
      <c r="C376" s="56"/>
    </row>
    <row r="377" spans="2:3" s="55" customFormat="1">
      <c r="B377" s="56"/>
      <c r="C377" s="56"/>
    </row>
    <row r="378" spans="2:3" s="55" customFormat="1">
      <c r="B378" s="56"/>
      <c r="C378" s="56"/>
    </row>
    <row r="379" spans="2:3" s="55" customFormat="1">
      <c r="B379" s="56"/>
      <c r="C379" s="56"/>
    </row>
    <row r="380" spans="2:3" s="55" customFormat="1">
      <c r="B380" s="56"/>
      <c r="C380" s="56"/>
    </row>
    <row r="381" spans="2:3" s="55" customFormat="1">
      <c r="B381" s="56"/>
      <c r="C381" s="56"/>
    </row>
    <row r="382" spans="2:3" s="55" customFormat="1">
      <c r="B382" s="56"/>
      <c r="C382" s="56"/>
    </row>
    <row r="383" spans="2:3" s="55" customFormat="1">
      <c r="B383" s="56"/>
      <c r="C383" s="56"/>
    </row>
    <row r="384" spans="2:3" s="55" customFormat="1">
      <c r="B384" s="56"/>
      <c r="C384" s="56"/>
    </row>
    <row r="385" spans="2:3" s="55" customFormat="1">
      <c r="B385" s="56"/>
      <c r="C385" s="56"/>
    </row>
    <row r="386" spans="2:3" s="55" customFormat="1">
      <c r="B386" s="56"/>
      <c r="C386" s="56"/>
    </row>
    <row r="387" spans="2:3" s="55" customFormat="1">
      <c r="B387" s="56"/>
      <c r="C387" s="56"/>
    </row>
    <row r="388" spans="2:3" s="55" customFormat="1">
      <c r="B388" s="56"/>
      <c r="C388" s="56"/>
    </row>
    <row r="389" spans="2:3" s="55" customFormat="1">
      <c r="B389" s="56"/>
      <c r="C389" s="56"/>
    </row>
    <row r="390" spans="2:3" s="55" customFormat="1">
      <c r="B390" s="56"/>
      <c r="C390" s="56"/>
    </row>
    <row r="391" spans="2:3" s="55" customFormat="1">
      <c r="B391" s="56"/>
      <c r="C391" s="56"/>
    </row>
    <row r="392" spans="2:3" s="55" customFormat="1">
      <c r="B392" s="56"/>
      <c r="C392" s="56"/>
    </row>
    <row r="393" spans="2:3" s="55" customFormat="1">
      <c r="B393" s="56"/>
      <c r="C393" s="56"/>
    </row>
  </sheetData>
  <autoFilter ref="A5:DD126" xr:uid="{05953970-F808-4B64-9D92-970DFF0B1808}"/>
  <mergeCells count="5">
    <mergeCell ref="W4:W5"/>
    <mergeCell ref="V4:V5"/>
    <mergeCell ref="B1:O2"/>
    <mergeCell ref="B4:F4"/>
    <mergeCell ref="B3:O3"/>
  </mergeCells>
  <dataValidations disablePrompts="1" count="5">
    <dataValidation allowBlank="1" showErrorMessage="1" sqref="D100 D62:D66 D69" xr:uid="{00000000-0002-0000-0000-000000000000}"/>
    <dataValidation type="list" allowBlank="1" showInputMessage="1" showErrorMessage="1" sqref="D61" xr:uid="{00000000-0002-0000-0000-000001000000}">
      <formula1>#REF!</formula1>
    </dataValidation>
    <dataValidation type="list" allowBlank="1" showInputMessage="1" showErrorMessage="1" sqref="V60:V66" xr:uid="{00000000-0002-0000-0000-000002000000}">
      <formula1>$AY$3:$AY$7</formula1>
    </dataValidation>
    <dataValidation type="list" allowBlank="1" showInputMessage="1" showErrorMessage="1" sqref="V68 V70:V75" xr:uid="{00000000-0002-0000-0000-000003000000}">
      <formula1>$BE$8:$BE$12</formula1>
    </dataValidation>
    <dataValidation type="list" allowBlank="1" showInputMessage="1" showErrorMessage="1" sqref="V81:V83 V85:V89" xr:uid="{00000000-0002-0000-0000-000004000000}">
      <formula1>$BD$8:$BD$12</formula1>
    </dataValidation>
  </dataValidations>
  <hyperlinks>
    <hyperlink ref="A3" location="Indice!A1" display="Indice" xr:uid="{E215DEA8-79C5-4593-8AED-6E9F0E75119E}"/>
  </hyperlinks>
  <pageMargins left="0.7" right="0.7" top="0.75" bottom="0.75" header="0.3" footer="0.3"/>
  <pageSetup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8"/>
  <sheetViews>
    <sheetView topLeftCell="E7" zoomScale="80" zoomScaleNormal="80" workbookViewId="0">
      <selection activeCell="L9" sqref="L9"/>
    </sheetView>
  </sheetViews>
  <sheetFormatPr defaultColWidth="9" defaultRowHeight="15.75"/>
  <cols>
    <col min="1" max="1" width="5.25" customWidth="1"/>
    <col min="4" max="4" width="10.625" customWidth="1"/>
    <col min="5" max="5" width="10.875" customWidth="1"/>
    <col min="6" max="6" width="14.5" customWidth="1"/>
    <col min="7" max="7" width="27.375" customWidth="1"/>
    <col min="8" max="8" width="13.125" customWidth="1"/>
    <col min="9" max="9" width="15.375" customWidth="1"/>
    <col min="10" max="10" width="14.875" customWidth="1"/>
    <col min="11" max="11" width="10.125" customWidth="1"/>
    <col min="12" max="12" width="17.125" customWidth="1"/>
    <col min="13" max="13" width="16.5" customWidth="1"/>
    <col min="14" max="14" width="13.625" customWidth="1"/>
    <col min="15" max="15" width="23.625" customWidth="1"/>
    <col min="16" max="16" width="22.375" customWidth="1"/>
    <col min="17" max="17" width="23.125" customWidth="1"/>
    <col min="18" max="18" width="16.875" customWidth="1"/>
    <col min="19" max="19" width="23" customWidth="1"/>
    <col min="20" max="20" width="20" customWidth="1"/>
    <col min="21" max="21" width="16.875" customWidth="1"/>
    <col min="22" max="22" width="14" customWidth="1"/>
    <col min="23" max="23" width="24.875" customWidth="1"/>
  </cols>
  <sheetData>
    <row r="1" spans="1:23" ht="30.75" customHeight="1"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98.25" customHeight="1" thickBot="1">
      <c r="A3" s="31" t="s">
        <v>53</v>
      </c>
      <c r="B3" s="7" t="s">
        <v>54</v>
      </c>
      <c r="C3" s="7" t="s">
        <v>55</v>
      </c>
      <c r="D3" s="7" t="s">
        <v>56</v>
      </c>
      <c r="E3" s="7" t="s">
        <v>57</v>
      </c>
      <c r="F3" s="7" t="s">
        <v>58</v>
      </c>
      <c r="G3" s="367"/>
      <c r="H3" s="363"/>
      <c r="I3" s="363"/>
      <c r="J3" s="363"/>
      <c r="K3" s="363"/>
      <c r="L3" s="357"/>
      <c r="M3" s="357"/>
      <c r="N3" s="357"/>
      <c r="O3" s="363"/>
      <c r="P3" s="363"/>
      <c r="Q3" s="363"/>
      <c r="R3" s="363"/>
      <c r="S3" s="363"/>
      <c r="T3" s="363"/>
      <c r="U3" s="363"/>
      <c r="V3" s="363"/>
      <c r="W3" s="365"/>
    </row>
    <row r="4" spans="1:23" ht="77.25" customHeight="1" thickBot="1">
      <c r="A4" s="139">
        <f>'Seguimiento PAD 2020'!A6</f>
        <v>543</v>
      </c>
      <c r="B4" s="139" t="str">
        <f>'Seguimiento PAD 2020'!B6</f>
        <v>ACDVPR</v>
      </c>
      <c r="C4" s="139" t="str">
        <f>'Seguimiento PAD 2020'!C6</f>
        <v>Verdad y Paz</v>
      </c>
      <c r="D4" s="139" t="str">
        <f>'Seguimiento PAD 2020'!D6</f>
        <v>Memoria, Paz y Reconciliación</v>
      </c>
      <c r="E4" s="139" t="str">
        <f>'Seguimiento PAD 2020'!E6</f>
        <v>Difusión y Apropiación Colectiva de la Verdad y la Memoria</v>
      </c>
      <c r="F4" s="139" t="str">
        <f>'Seguimiento PAD 2020'!F6</f>
        <v>7871. Construcción de Bogotá Región como territorio de paz para las víctimas y la reconciliación.</v>
      </c>
      <c r="G4" s="139" t="str">
        <f>'Seguimiento PAD 2020'!G6</f>
        <v>Ejecutar el 100% de la estrategia de promoción de la memoria, para la construcción de paz, la reconciliación y la democracia, en la ciudad región.</v>
      </c>
      <c r="H4" s="231">
        <v>5</v>
      </c>
      <c r="I4" s="256">
        <v>2</v>
      </c>
      <c r="J4" s="212">
        <f>'Seguimiento PAD 2020'!J6</f>
        <v>0.39999999999999997</v>
      </c>
      <c r="K4" s="212">
        <f>'Seguimiento PAD 2020'!K6</f>
        <v>0.39999999999999997</v>
      </c>
      <c r="L4" s="258">
        <f>'Seguimiento PAD 2020'!L6</f>
        <v>0.05</v>
      </c>
      <c r="M4" s="259">
        <f>'Seguimiento PAD 2020'!M6</f>
        <v>1</v>
      </c>
      <c r="N4" s="259">
        <f>'Seguimiento PAD 2020'!N6</f>
        <v>1</v>
      </c>
      <c r="O4" s="221">
        <f>'Seguimiento PAD 2020'!O6</f>
        <v>174551000</v>
      </c>
      <c r="P4" s="266">
        <f>'Seguimiento PAD 2020'!P6</f>
        <v>174551000</v>
      </c>
      <c r="Q4" s="267">
        <f>'Seguimiento PAD 2020'!Q6</f>
        <v>154546203</v>
      </c>
      <c r="R4" s="212">
        <f>'Seguimiento PAD 2020'!R6</f>
        <v>0.8853928250196218</v>
      </c>
      <c r="S4" s="260">
        <f>'Seguimiento PAD 2020'!S6</f>
        <v>180922950</v>
      </c>
      <c r="T4" s="260">
        <f>'Seguimiento PAD 2020'!T6</f>
        <v>175113988</v>
      </c>
      <c r="U4" s="212">
        <f>'Seguimiento PAD 2020'!U6</f>
        <v>0.96789261948249239</v>
      </c>
      <c r="V4" s="16" t="str">
        <f>'Seguimiento PAD 2020'!V6</f>
        <v>Aportes Distrito</v>
      </c>
      <c r="W4" s="16" t="str">
        <f>'Seguimiento PAD 2020'!W6</f>
        <v>La información presupuestal corresponde a lo programados y ejecutado en el proyecto de inversión 7871 "Construcción de Bogotá Región como territorio de paz para las víctimas y la reconciliación."</v>
      </c>
    </row>
    <row r="5" spans="1:23" ht="93.75" customHeight="1" thickBot="1">
      <c r="A5" s="139">
        <f>'Seguimiento PAD 2020'!A7</f>
        <v>544</v>
      </c>
      <c r="B5" s="139" t="str">
        <f>'Seguimiento PAD 2020'!B7</f>
        <v>ACDVPR</v>
      </c>
      <c r="C5" s="139" t="str">
        <f>'Seguimiento PAD 2020'!C7</f>
        <v>Verdad y Paz</v>
      </c>
      <c r="D5" s="139" t="str">
        <f>'Seguimiento PAD 2020'!D7</f>
        <v>Memoria, Paz y Reconciliación</v>
      </c>
      <c r="E5" s="139" t="str">
        <f>'Seguimiento PAD 2020'!E7</f>
        <v>Difusión y Apropiación Colectiva de la Verdad y la Memoria</v>
      </c>
      <c r="F5" s="139" t="str">
        <f>'Seguimiento PAD 2020'!F7</f>
        <v>7871. Construcción de Bogotá Región como territorio de paz para las víctimas y la reconciliación.</v>
      </c>
      <c r="G5" s="139" t="str">
        <f>'Seguimiento PAD 2020'!G7</f>
        <v>Realizar 480 procesos pedagógicos para el fortalecimiento de iniciativas ciudadanas, que conduzcan al debate y la apropiación social de la paz, la memoria y la reconciliación, que se construye en los territorios ciudad región.</v>
      </c>
      <c r="H5" s="231">
        <f>'Seguimiento PAD 2020'!H7</f>
        <v>30</v>
      </c>
      <c r="I5" s="257">
        <f>'Seguimiento PAD 2020'!I7</f>
        <v>38</v>
      </c>
      <c r="J5" s="212">
        <f>'Seguimiento PAD 2020'!J7</f>
        <v>1.2666666666666666</v>
      </c>
      <c r="K5" s="212">
        <f>'Seguimiento PAD 2020'!K7</f>
        <v>1</v>
      </c>
      <c r="L5" s="261">
        <f>'Seguimiento PAD 2020'!L7</f>
        <v>104</v>
      </c>
      <c r="M5" s="259">
        <f>'Seguimiento PAD 2020'!M7</f>
        <v>3.4666666666666668</v>
      </c>
      <c r="N5" s="259">
        <f>'Seguimiento PAD 2020'!N7</f>
        <v>1</v>
      </c>
      <c r="O5" s="221">
        <f>'Seguimiento PAD 2020'!O7</f>
        <v>139402000</v>
      </c>
      <c r="P5" s="266">
        <f>'Seguimiento PAD 2020'!P7</f>
        <v>139402000</v>
      </c>
      <c r="Q5" s="267">
        <f>'Seguimiento PAD 2020'!Q7</f>
        <v>125460090</v>
      </c>
      <c r="R5" s="212">
        <f>'Seguimiento PAD 2020'!R7</f>
        <v>0.89998773331802984</v>
      </c>
      <c r="S5" s="260">
        <f>'Seguimiento PAD 2020'!S7</f>
        <v>125460615</v>
      </c>
      <c r="T5" s="260">
        <f>'Seguimiento PAD 2020'!T7</f>
        <v>125460090</v>
      </c>
      <c r="U5" s="212">
        <f>'Seguimiento PAD 2020'!U7</f>
        <v>0.99999581541984306</v>
      </c>
      <c r="V5" s="16" t="str">
        <f>'Seguimiento PAD 2020'!V7</f>
        <v>Aportes Distrito</v>
      </c>
      <c r="W5" s="16" t="str">
        <f>'Seguimiento PAD 2020'!W7</f>
        <v>La información presupuestal corresponde a lo programados y ejecutado en el proyecto de inversión 7871 "Construcción de Bogotá Región como territorio de paz para las víctimas y la reconciliación."</v>
      </c>
    </row>
    <row r="6" spans="1:23" ht="88.5" customHeight="1" thickBot="1">
      <c r="A6" s="139">
        <f>'Seguimiento PAD 2020'!A8</f>
        <v>545</v>
      </c>
      <c r="B6" s="139" t="str">
        <f>'Seguimiento PAD 2020'!B8</f>
        <v>ACDVPR</v>
      </c>
      <c r="C6" s="139" t="str">
        <f>'Seguimiento PAD 2020'!C8</f>
        <v>Verdad y Paz</v>
      </c>
      <c r="D6" s="139" t="str">
        <f>'Seguimiento PAD 2020'!D8</f>
        <v>Memoria, Paz y Reconciliación</v>
      </c>
      <c r="E6" s="139" t="str">
        <f>'Seguimiento PAD 2020'!E8</f>
        <v>Difusión y Apropiación Colectiva de la Verdad y la Memoria</v>
      </c>
      <c r="F6" s="139" t="str">
        <f>'Seguimiento PAD 2020'!F8</f>
        <v>7871. Construcción de Bogotá Región como territorio de paz para las víctimas y la reconciliación.</v>
      </c>
      <c r="G6" s="139" t="str">
        <f>'Seguimiento PAD 2020'!G8</f>
        <v>Implementar 115 productos de pedagogía social y gestión del conocimiento, para el debate y la apropiación social de la paz, la memoria y la  reconciliación, que se construye en los territorios ciudad región.</v>
      </c>
      <c r="H6" s="49">
        <f>'Seguimiento PAD 2020'!H8</f>
        <v>32</v>
      </c>
      <c r="I6" s="257">
        <f>'Seguimiento PAD 2020'!I8</f>
        <v>30</v>
      </c>
      <c r="J6" s="212">
        <f>'Seguimiento PAD 2020'!J8</f>
        <v>0.9375</v>
      </c>
      <c r="K6" s="212">
        <f>'Seguimiento PAD 2020'!K8</f>
        <v>0.9375</v>
      </c>
      <c r="L6" s="261">
        <f>'Seguimiento PAD 2020'!L8</f>
        <v>75</v>
      </c>
      <c r="M6" s="259">
        <f>'Seguimiento PAD 2020'!M8</f>
        <v>2.34375</v>
      </c>
      <c r="N6" s="259">
        <f>'Seguimiento PAD 2020'!N8</f>
        <v>1</v>
      </c>
      <c r="O6" s="221">
        <f>'Seguimiento PAD 2020'!O8</f>
        <v>368098213</v>
      </c>
      <c r="P6" s="266">
        <f>'Seguimiento PAD 2020'!P8</f>
        <v>368098213</v>
      </c>
      <c r="Q6" s="267">
        <f>'Seguimiento PAD 2020'!Q8</f>
        <v>343595433</v>
      </c>
      <c r="R6" s="212">
        <f>'Seguimiento PAD 2020'!R8</f>
        <v>0.93343412400646453</v>
      </c>
      <c r="S6" s="260">
        <f>'Seguimiento PAD 2020'!S8</f>
        <v>343596383</v>
      </c>
      <c r="T6" s="260">
        <f>'Seguimiento PAD 2020'!T8</f>
        <v>343595433</v>
      </c>
      <c r="U6" s="212">
        <f>'Seguimiento PAD 2020'!U8</f>
        <v>0.99999723512805427</v>
      </c>
      <c r="V6" s="16" t="str">
        <f>'Seguimiento PAD 2020'!V8</f>
        <v>Aportes Distrito</v>
      </c>
      <c r="W6" s="16" t="str">
        <f>'Seguimiento PAD 2020'!W8</f>
        <v>La información presupuestal corresponde a lo programados y ejecutado en el proyecto de inversión 7871 "Construcción de Bogotá Región como territorio de paz para las víctimas y la reconciliación."</v>
      </c>
    </row>
    <row r="7" spans="1:23" ht="85.5" customHeight="1" thickBot="1">
      <c r="A7" s="139">
        <f>'Seguimiento PAD 2020'!A9</f>
        <v>546</v>
      </c>
      <c r="B7" s="139" t="str">
        <f>'Seguimiento PAD 2020'!B9</f>
        <v>ACDVPR</v>
      </c>
      <c r="C7" s="139" t="str">
        <f>'Seguimiento PAD 2020'!C9</f>
        <v>Transversal</v>
      </c>
      <c r="D7" s="139" t="str">
        <f>'Seguimiento PAD 2020'!D9</f>
        <v>Transversal</v>
      </c>
      <c r="E7" s="139" t="str">
        <f>'Seguimiento PAD 2020'!E9</f>
        <v>Fortalecimiento Institucional</v>
      </c>
      <c r="F7" s="139" t="str">
        <f>'Seguimiento PAD 2020'!F9</f>
        <v>7871. Construcción de Bogotá Región como territorio de paz para las víctimas y la reconciliación.</v>
      </c>
      <c r="G7" s="142" t="str">
        <f>'Seguimiento PAD 2020'!G9</f>
        <v>Implementar el 100% de la formulación y puesta en marcha de la política pública distrital de víctimas, memoria, paz y reconciliación.</v>
      </c>
      <c r="H7" s="49">
        <v>5</v>
      </c>
      <c r="I7" s="257">
        <v>1</v>
      </c>
      <c r="J7" s="212">
        <f>'Seguimiento PAD 2020'!J9</f>
        <v>0.19999999999999998</v>
      </c>
      <c r="K7" s="212">
        <f>'Seguimiento PAD 2020'!K9</f>
        <v>0.19999999999999998</v>
      </c>
      <c r="L7" s="261">
        <f>'Seguimiento PAD 2020'!L9</f>
        <v>0.05</v>
      </c>
      <c r="M7" s="259">
        <f>'Seguimiento PAD 2020'!M9</f>
        <v>1</v>
      </c>
      <c r="N7" s="259">
        <f>'Seguimiento PAD 2020'!N9</f>
        <v>1</v>
      </c>
      <c r="O7" s="221">
        <f>'Seguimiento PAD 2020'!O9</f>
        <v>85190000</v>
      </c>
      <c r="P7" s="266">
        <f>'Seguimiento PAD 2020'!P9</f>
        <v>85190000</v>
      </c>
      <c r="Q7" s="267">
        <f>'Seguimiento PAD 2020'!Q9</f>
        <v>85188950</v>
      </c>
      <c r="R7" s="212">
        <f>'Seguimiento PAD 2020'!R9</f>
        <v>0.99998767460969595</v>
      </c>
      <c r="S7" s="260">
        <f>'Seguimiento PAD 2020'!S9</f>
        <v>85190000</v>
      </c>
      <c r="T7" s="260">
        <f>'Seguimiento PAD 2020'!T9</f>
        <v>85188950</v>
      </c>
      <c r="U7" s="212">
        <f>'Seguimiento PAD 2020'!U9</f>
        <v>0.99998767460969595</v>
      </c>
      <c r="V7" s="16" t="str">
        <f>'Seguimiento PAD 2020'!V9</f>
        <v>Aportes Distrito</v>
      </c>
      <c r="W7" s="16" t="str">
        <f>'Seguimiento PAD 2020'!W9</f>
        <v xml:space="preserve">La presente meta está programada desde el proyecto de inversión 7871 por fases, lo cual implica que durante la vigencia 2020, se desarrollara el 5% de esta meta. A la fecha la mencionada meta presenta un avance físico del 1% respecto del 5% programado, teniendo pendientes la entrega de 5 productos equivalentes al 4% restantes.   Ahora bien, en lo referente al presupuesto al 30 de septiembre de 2020, esta meta presenta una ejecución presupuestal del 100%, recordemos que la ejecución presupuestal corresponde a los compromisos adquiridos por la entidad a través de un contrato, ordenes de compra, ordenes de prestación de servicio, convenio o cualquier otro acto administrativo legalmente constituido. Esta ejecución evidencia que fue necesario contratar el talento humano que fuera el encargado de realizar los productos a entregar. 
 </v>
      </c>
    </row>
    <row r="8" spans="1:23" ht="107.25" customHeight="1" thickBot="1">
      <c r="A8" s="139">
        <f>'Seguimiento PAD 2020'!A10</f>
        <v>547</v>
      </c>
      <c r="B8" s="139" t="str">
        <f>'Seguimiento PAD 2020'!B10</f>
        <v>ACDVPR</v>
      </c>
      <c r="C8" s="139" t="str">
        <f>'Seguimiento PAD 2020'!C10</f>
        <v>Reparación Integral</v>
      </c>
      <c r="D8" s="139" t="str">
        <f>'Seguimiento PAD 2020'!D10</f>
        <v>Reparación Integral</v>
      </c>
      <c r="E8" s="139" t="str">
        <f>'Seguimiento PAD 2020'!E10</f>
        <v>Retornos y reubicaciones</v>
      </c>
      <c r="F8" s="139" t="str">
        <f>'Seguimiento PAD 2020'!F10</f>
        <v>7871. Construcción de Bogotá Región como territorio de paz para las víctimas y la reconciliación.</v>
      </c>
      <c r="G8" s="139" t="str">
        <f>'Seguimiento PAD 2020'!G10</f>
        <v xml:space="preserve">Presentar, aprobar y articular el Plan de Retornos y Reubicaciones no étnico y étnico, este último atendido a las conclusiones del proceso de concertación que elabore la SAE de la Sec. de Gobierno, conforme a lo señalado en el Artículo 66 del Plan Distrital de Desarrollo. </v>
      </c>
      <c r="H8" s="49">
        <v>100</v>
      </c>
      <c r="I8" s="257">
        <v>45</v>
      </c>
      <c r="J8" s="212" t="e">
        <f>'Seguimiento PAD 2020'!J10</f>
        <v>#DIV/0!</v>
      </c>
      <c r="K8" s="212" t="e">
        <f>'Seguimiento PAD 2020'!K10</f>
        <v>#DIV/0!</v>
      </c>
      <c r="L8" s="261">
        <f>'Seguimiento PAD 2020'!L10</f>
        <v>1</v>
      </c>
      <c r="M8" s="259">
        <f>'Seguimiento PAD 2020'!M10</f>
        <v>1</v>
      </c>
      <c r="N8" s="259">
        <f>'Seguimiento PAD 2020'!N10</f>
        <v>1</v>
      </c>
      <c r="O8" s="221">
        <f>'Seguimiento PAD 2020'!O10</f>
        <v>200000000</v>
      </c>
      <c r="P8" s="266">
        <f>'Seguimiento PAD 2020'!P10</f>
        <v>352879000</v>
      </c>
      <c r="Q8" s="267">
        <f>'Seguimiento PAD 2020'!Q10</f>
        <v>315779528</v>
      </c>
      <c r="R8" s="212">
        <f>'Seguimiento PAD 2020'!R10</f>
        <v>0.89486630828130886</v>
      </c>
      <c r="S8" s="260">
        <f>'Seguimiento PAD 2020'!S10</f>
        <v>354366208</v>
      </c>
      <c r="T8" s="260">
        <f>'Seguimiento PAD 2020'!T10</f>
        <v>354366208</v>
      </c>
      <c r="U8" s="212">
        <f>'Seguimiento PAD 2020'!U10</f>
        <v>1</v>
      </c>
      <c r="V8" s="16" t="str">
        <f>'Seguimiento PAD 2020'!V10</f>
        <v>Aportes Distrito</v>
      </c>
      <c r="W8" s="16" t="str">
        <f>'Seguimiento PAD 2020'!W10</f>
        <v>La información presupuestal corresponde a lo programados y ejecutado en el proyecto de inversión 7871 "Construcción de Bogotá Región como territorio de paz para las víctimas y la reconciliación."</v>
      </c>
    </row>
    <row r="9" spans="1:23" ht="100.5" customHeight="1" thickBot="1">
      <c r="A9" s="139">
        <f>'Seguimiento PAD 2020'!A11</f>
        <v>548</v>
      </c>
      <c r="B9" s="139" t="str">
        <f>'Seguimiento PAD 2020'!B11</f>
        <v>ACDVPR</v>
      </c>
      <c r="C9" s="139" t="str">
        <f>'Seguimiento PAD 2020'!C11</f>
        <v>Generación de Ingresos</v>
      </c>
      <c r="D9" s="139" t="str">
        <f>'Seguimiento PAD 2020'!D11</f>
        <v xml:space="preserve">Asistencia </v>
      </c>
      <c r="E9" s="139" t="str">
        <f>'Seguimiento PAD 2020'!E11</f>
        <v>Generación de Ingresos</v>
      </c>
      <c r="F9" s="139" t="str">
        <f>'Seguimiento PAD 2020'!F11</f>
        <v>7871. Construcción de Bogotá Región como territorio de paz para las víctimas y la reconciliación.</v>
      </c>
      <c r="G9" s="139" t="str">
        <f>'Seguimiento PAD 2020'!G11</f>
        <v>Articular, impulsar e implementar según competencia, el 100% de acciones, proyectos y programas en formación, emprendimiento y empleabilidad para la generación de ingresos de los sujetos de reparación individual y colectiva en el Distrito.</v>
      </c>
      <c r="H9" s="49">
        <v>100</v>
      </c>
      <c r="I9" s="257">
        <v>100</v>
      </c>
      <c r="J9" s="212">
        <f>'Seguimiento PAD 2020'!J11</f>
        <v>10</v>
      </c>
      <c r="K9" s="212">
        <f>'Seguimiento PAD 2020'!K11</f>
        <v>1</v>
      </c>
      <c r="L9" s="261">
        <f>'Seguimiento PAD 2020'!L11</f>
        <v>0.1</v>
      </c>
      <c r="M9" s="259">
        <f>'Seguimiento PAD 2020'!M11</f>
        <v>1</v>
      </c>
      <c r="N9" s="259">
        <f>'Seguimiento PAD 2020'!N11</f>
        <v>1</v>
      </c>
      <c r="O9" s="221">
        <f>'Seguimiento PAD 2020'!O11</f>
        <v>708411200</v>
      </c>
      <c r="P9" s="266">
        <f>'Seguimiento PAD 2020'!P11</f>
        <v>193125000</v>
      </c>
      <c r="Q9" s="267">
        <f>'Seguimiento PAD 2020'!Q11</f>
        <v>144330735</v>
      </c>
      <c r="R9" s="212">
        <f>'Seguimiento PAD 2020'!R11</f>
        <v>0.74734361165048546</v>
      </c>
      <c r="S9" s="260">
        <f>'Seguimiento PAD 2020'!S11</f>
        <v>1958530166</v>
      </c>
      <c r="T9" s="260">
        <f>'Seguimiento PAD 2020'!T11</f>
        <v>1958168757</v>
      </c>
      <c r="U9" s="212">
        <f>'Seguimiento PAD 2020'!U11</f>
        <v>0.9998154692706428</v>
      </c>
      <c r="V9" s="16" t="str">
        <f>'Seguimiento PAD 2020'!V11</f>
        <v>Aportes Distrito</v>
      </c>
      <c r="W9" s="16" t="str">
        <f>'Seguimiento PAD 2020'!W11</f>
        <v>La información presupuestal corresponde a lo programados y ejecutado en el proyecto de inversión 7871 "Construcción de Bogotá Región como territorio de paz para las víctimas y la reconciliación."</v>
      </c>
    </row>
    <row r="10" spans="1:23" ht="110.25" customHeight="1" thickBot="1">
      <c r="A10" s="139">
        <f>'Seguimiento PAD 2020'!A12</f>
        <v>549</v>
      </c>
      <c r="B10" s="139" t="str">
        <f>'Seguimiento PAD 2020'!B12</f>
        <v>ACDVPR</v>
      </c>
      <c r="C10" s="139" t="str">
        <f>'Seguimiento PAD 2020'!C12</f>
        <v>Reparación Integral</v>
      </c>
      <c r="D10" s="139" t="str">
        <f>'Seguimiento PAD 2020'!D12</f>
        <v>Reparación Integral</v>
      </c>
      <c r="E10" s="139" t="str">
        <f>'Seguimiento PAD 2020'!E12</f>
        <v>Reparación Colectiva</v>
      </c>
      <c r="F10" s="139" t="str">
        <f>'Seguimiento PAD 2020'!F12</f>
        <v>7871. Construcción de Bogotá Región como territorio de paz para las víctimas y la reconciliación.</v>
      </c>
      <c r="G10" s="139" t="str">
        <f>'Seguimiento PAD 2020'!G12</f>
        <v xml:space="preserve">Diseñar e implementar una ruta de fortalecimiento de la reparación integral distrital de los sujetos colectivos étnicos y no étnicos presentes en el distrito conforme a las competencias del ente territorial y de acuerdo a lo establecido en el acto legislativo 001 de 2017 y  la Ley 1448 de 2011. </v>
      </c>
      <c r="H10" s="49">
        <v>100</v>
      </c>
      <c r="I10" s="257">
        <v>45</v>
      </c>
      <c r="J10" s="212">
        <f>'Seguimiento PAD 2020'!J12</f>
        <v>0.45</v>
      </c>
      <c r="K10" s="212">
        <f>'Seguimiento PAD 2020'!K12</f>
        <v>0.45</v>
      </c>
      <c r="L10" s="261">
        <f>'Seguimiento PAD 2020'!L12</f>
        <v>1</v>
      </c>
      <c r="M10" s="259">
        <f>'Seguimiento PAD 2020'!M12</f>
        <v>1</v>
      </c>
      <c r="N10" s="259">
        <f>'Seguimiento PAD 2020'!N12</f>
        <v>1</v>
      </c>
      <c r="O10" s="221">
        <f>'Seguimiento PAD 2020'!O12</f>
        <v>148666500</v>
      </c>
      <c r="P10" s="266">
        <f>'Seguimiento PAD 2020'!P12</f>
        <v>1212299000</v>
      </c>
      <c r="Q10" s="267">
        <f>'Seguimiento PAD 2020'!Q12</f>
        <v>172797830</v>
      </c>
      <c r="R10" s="212">
        <f>'Seguimiento PAD 2020'!R12</f>
        <v>0.14253730309106913</v>
      </c>
      <c r="S10" s="260">
        <f>'Seguimiento PAD 2020'!S12</f>
        <v>1087991462</v>
      </c>
      <c r="T10" s="260">
        <f>'Seguimiento PAD 2020'!T12</f>
        <v>1082995000</v>
      </c>
      <c r="U10" s="212">
        <f>'Seguimiento PAD 2020'!U12</f>
        <v>0.99540762756463619</v>
      </c>
      <c r="V10" s="16" t="str">
        <f>'Seguimiento PAD 2020'!V12</f>
        <v>Aportes Distrito</v>
      </c>
      <c r="W10" s="16" t="str">
        <f>'Seguimiento PAD 2020'!W12</f>
        <v>La información presupuestal corresponde a lo programados y ejecutado en el proyecto de inversión 7871 "Construcción de Bogotá Región como territorio de paz para las víctimas y la reconciliación."</v>
      </c>
    </row>
    <row r="11" spans="1:23" ht="111" customHeight="1" thickBot="1">
      <c r="A11" s="139">
        <f>'Seguimiento PAD 2020'!A13</f>
        <v>550</v>
      </c>
      <c r="B11" s="139" t="str">
        <f>'Seguimiento PAD 2020'!B13</f>
        <v>ACDVPR</v>
      </c>
      <c r="C11" s="139" t="str">
        <f>'Seguimiento PAD 2020'!C13</f>
        <v>Información</v>
      </c>
      <c r="D11" s="139" t="str">
        <f>'Seguimiento PAD 2020'!D13</f>
        <v xml:space="preserve">Atención </v>
      </c>
      <c r="E11" s="139" t="str">
        <f>'Seguimiento PAD 2020'!E13</f>
        <v>Acompañamiento Psicosial</v>
      </c>
      <c r="F11" s="139" t="str">
        <f>'Seguimiento PAD 2020'!F13</f>
        <v>7871. Construcción de Bogotá Región como territorio de paz para las víctimas y la reconciliación.</v>
      </c>
      <c r="G11" s="139" t="str">
        <f>'Seguimiento PAD 2020'!G13</f>
        <v xml:space="preserve">Crear e implementar una estrategia de acompañamiento psicosocial transversal a las medidas de asistencia, atención y reparación integral que incluya un componente de trámite emocional teniendo como principio orientador los enfoques diferenciales y de género. </v>
      </c>
      <c r="H11" s="49">
        <v>100</v>
      </c>
      <c r="I11" s="257">
        <v>47</v>
      </c>
      <c r="J11" s="212">
        <f>'Seguimiento PAD 2020'!J13</f>
        <v>0.47</v>
      </c>
      <c r="K11" s="212">
        <f>'Seguimiento PAD 2020'!K13</f>
        <v>0.47</v>
      </c>
      <c r="L11" s="261">
        <f>'Seguimiento PAD 2020'!L13</f>
        <v>1</v>
      </c>
      <c r="M11" s="259">
        <f>'Seguimiento PAD 2020'!M13</f>
        <v>1</v>
      </c>
      <c r="N11" s="259">
        <f>'Seguimiento PAD 2020'!N13</f>
        <v>1</v>
      </c>
      <c r="O11" s="221">
        <f>'Seguimiento PAD 2020'!O13</f>
        <v>242200000</v>
      </c>
      <c r="P11" s="266">
        <f>'Seguimiento PAD 2020'!P13</f>
        <v>110979000</v>
      </c>
      <c r="Q11" s="267">
        <f>'Seguimiento PAD 2020'!Q13</f>
        <v>102226740</v>
      </c>
      <c r="R11" s="212">
        <f>'Seguimiento PAD 2020'!R13</f>
        <v>0.92113589057389234</v>
      </c>
      <c r="S11" s="260">
        <f>'Seguimiento PAD 2020'!S13</f>
        <v>129441195</v>
      </c>
      <c r="T11" s="260">
        <f>'Seguimiento PAD 2020'!T13</f>
        <v>129441195</v>
      </c>
      <c r="U11" s="212">
        <f>'Seguimiento PAD 2020'!U13</f>
        <v>1</v>
      </c>
      <c r="V11" s="16" t="str">
        <f>'Seguimiento PAD 2020'!V13</f>
        <v>Aportes Distrito</v>
      </c>
      <c r="W11" s="16" t="str">
        <f>'Seguimiento PAD 2020'!W13</f>
        <v>La información presupuestal corresponde a lo programados y ejecutado en el proyecto de inversión 7871 "Construcción de Bogotá Región como territorio de paz para las víctimas y la reconciliación."</v>
      </c>
    </row>
    <row r="12" spans="1:23" ht="144.75" customHeight="1" thickBot="1">
      <c r="A12" s="139">
        <f>'Seguimiento PAD 2020'!A14</f>
        <v>551</v>
      </c>
      <c r="B12" s="139" t="str">
        <f>'Seguimiento PAD 2020'!B14</f>
        <v>ACDVPR</v>
      </c>
      <c r="C12" s="139" t="str">
        <f>'Seguimiento PAD 2020'!C14</f>
        <v>Información</v>
      </c>
      <c r="D12" s="139" t="str">
        <f>'Seguimiento PAD 2020'!D14</f>
        <v xml:space="preserve">Atención </v>
      </c>
      <c r="E12" s="139" t="str">
        <f>'Seguimiento PAD 2020'!E14</f>
        <v>Orientación</v>
      </c>
      <c r="F12" s="139" t="str">
        <f>'Seguimiento PAD 2020'!F14</f>
        <v>7871. Construcción de Bogotá Región como territorio de paz para las víctimas y la reconciliación.</v>
      </c>
      <c r="G12" s="139" t="str">
        <f>'Seguimiento PAD 2020'!G14</f>
        <v>Efectuar 10 convenios interadministrativos con las entidades distritales que hacen presencia en CLAV y/o entidades del SDARIV a través de los cualés se estructuren, implementen y divulgen de manera presencial y virtual las rutas de acceso a la oferta institucional de la entidad en materia de asistencia, atención y reparación integral a víctimas,  promoviendo la accesibilidad, incorporación de enfoques diferenciales y dignificación de la atención.</v>
      </c>
      <c r="H12" s="49">
        <f>'Seguimiento PAD 2020'!H14</f>
        <v>0</v>
      </c>
      <c r="I12" s="257">
        <f>'Seguimiento PAD 2020'!I14</f>
        <v>0</v>
      </c>
      <c r="J12" s="212" t="e">
        <f>'Seguimiento PAD 2020'!J14</f>
        <v>#DIV/0!</v>
      </c>
      <c r="K12" s="212" t="e">
        <f>'Seguimiento PAD 2020'!K14</f>
        <v>#DIV/0!</v>
      </c>
      <c r="L12" s="261">
        <f>'Seguimiento PAD 2020'!L14</f>
        <v>1</v>
      </c>
      <c r="M12" s="259">
        <f>'Seguimiento PAD 2020'!M14</f>
        <v>1</v>
      </c>
      <c r="N12" s="259">
        <f>'Seguimiento PAD 2020'!N14</f>
        <v>1</v>
      </c>
      <c r="O12" s="221">
        <f>'Seguimiento PAD 2020'!O14</f>
        <v>0</v>
      </c>
      <c r="P12" s="266">
        <f>'Seguimiento PAD 2020'!P14</f>
        <v>0</v>
      </c>
      <c r="Q12" s="267">
        <f>'Seguimiento PAD 2020'!Q14</f>
        <v>0</v>
      </c>
      <c r="R12" s="212" t="e">
        <f>'Seguimiento PAD 2020'!R14</f>
        <v>#DIV/0!</v>
      </c>
      <c r="S12" s="260">
        <f>'Seguimiento PAD 2020'!S14</f>
        <v>1679716777</v>
      </c>
      <c r="T12" s="260">
        <f>'Seguimiento PAD 2020'!T14</f>
        <v>1679716777</v>
      </c>
      <c r="U12" s="212">
        <f>'Seguimiento PAD 2020'!U14</f>
        <v>1</v>
      </c>
      <c r="V12" s="16" t="str">
        <f>'Seguimiento PAD 2020'!V14</f>
        <v>Aportes Distrito</v>
      </c>
      <c r="W12" s="16" t="str">
        <f>'Seguimiento PAD 2020'!W14</f>
        <v>La información presupuestal corresponde a lo programados y ejecutado en el proyecto de inversión 7871 "Construcción de Bogotá Región como territorio de paz para las víctimas y la reconciliación."</v>
      </c>
    </row>
    <row r="13" spans="1:23" ht="76.5" customHeight="1" thickBot="1">
      <c r="A13" s="139">
        <f>'Seguimiento PAD 2020'!A15</f>
        <v>552</v>
      </c>
      <c r="B13" s="139" t="str">
        <f>'Seguimiento PAD 2020'!B15</f>
        <v>ACDVPR</v>
      </c>
      <c r="C13" s="139" t="str">
        <f>'Seguimiento PAD 2020'!C15</f>
        <v>Subsistencia Mínima</v>
      </c>
      <c r="D13" s="139" t="str">
        <f>'Seguimiento PAD 2020'!D15</f>
        <v xml:space="preserve">Asistencia </v>
      </c>
      <c r="E13" s="139" t="str">
        <f>'Seguimiento PAD 2020'!E15</f>
        <v>Ayuda Humanitaria Inmediata</v>
      </c>
      <c r="F13" s="139" t="str">
        <f>'Seguimiento PAD 2020'!F15</f>
        <v>7871. Construcción de Bogotá Región como territorio de paz para las víctimas y la reconciliación.</v>
      </c>
      <c r="G13" s="139" t="str">
        <f>'Seguimiento PAD 2020'!G15</f>
        <v>Otorgar el 100% de medidas de ayuda humanitaria inmediata en el distrito capital, conforme a los requisitos establecidos  por la legislación vigente.</v>
      </c>
      <c r="H13" s="49">
        <v>100</v>
      </c>
      <c r="I13" s="257">
        <v>100</v>
      </c>
      <c r="J13" s="212">
        <f>'Seguimiento PAD 2020'!J15</f>
        <v>1</v>
      </c>
      <c r="K13" s="212">
        <f>'Seguimiento PAD 2020'!K15</f>
        <v>1</v>
      </c>
      <c r="L13" s="261">
        <f>'Seguimiento PAD 2020'!L15</f>
        <v>1</v>
      </c>
      <c r="M13" s="259">
        <f>'Seguimiento PAD 2020'!M15</f>
        <v>1</v>
      </c>
      <c r="N13" s="259">
        <f>'Seguimiento PAD 2020'!N15</f>
        <v>1</v>
      </c>
      <c r="O13" s="221">
        <f>'Seguimiento PAD 2020'!O15</f>
        <v>7000000000</v>
      </c>
      <c r="P13" s="266">
        <f>'Seguimiento PAD 2020'!P15</f>
        <v>7131140787</v>
      </c>
      <c r="Q13" s="267">
        <f>'Seguimiento PAD 2020'!Q15</f>
        <v>3576121594</v>
      </c>
      <c r="R13" s="212">
        <f>'Seguimiento PAD 2020'!R15</f>
        <v>0.5014795950346731</v>
      </c>
      <c r="S13" s="260">
        <f>'Seguimiento PAD 2020'!S15</f>
        <v>4254291359</v>
      </c>
      <c r="T13" s="260">
        <f>'Seguimiento PAD 2020'!T15</f>
        <v>4173853991</v>
      </c>
      <c r="U13" s="212">
        <f>'Seguimiento PAD 2020'!U15</f>
        <v>0.98109265181618699</v>
      </c>
      <c r="V13" s="16" t="str">
        <f>'Seguimiento PAD 2020'!V15</f>
        <v>Aportes Distrito</v>
      </c>
      <c r="W13" s="16" t="str">
        <f>'Seguimiento PAD 2020'!W15</f>
        <v>La información presupuestal corresponde a lo programados y ejecutado en el proyecto de inversión 7871 "Construcción de Bogotá Región como territorio de paz para las víctimas y la reconciliación."</v>
      </c>
    </row>
    <row r="14" spans="1:23" ht="345" customHeight="1" thickBot="1">
      <c r="A14" s="139">
        <f>'Seguimiento PAD 2020'!A16</f>
        <v>553</v>
      </c>
      <c r="B14" s="139" t="str">
        <f>'Seguimiento PAD 2020'!B16</f>
        <v>ACDVPR</v>
      </c>
      <c r="C14" s="139" t="str">
        <f>'Seguimiento PAD 2020'!C16</f>
        <v>Vida, Integridad, Libertad y Seguridad</v>
      </c>
      <c r="D14" s="139" t="str">
        <f>'Seguimiento PAD 2020'!D16</f>
        <v>Prevención, Protección y Garantías de No Repetición</v>
      </c>
      <c r="E14" s="139" t="str">
        <f>'Seguimiento PAD 2020'!E16</f>
        <v>Prevención Temprana y Garantías de No Repetición</v>
      </c>
      <c r="F14" s="139" t="str">
        <f>'Seguimiento PAD 2020'!F16</f>
        <v>7871. Construcción de Bogotá Región como territorio de paz para las víctimas y la reconciliación.</v>
      </c>
      <c r="G14" s="139" t="str">
        <f>'Seguimiento PAD 2020'!G16</f>
        <v xml:space="preserve"> Gestionar la identificación participativa de riesgos y sus efectos diferenciados, en espacios y con  organizaciones formales y no formales de víctimas, así como a través de la articulación con diferentes entidades y organizaciones que tienen a cargo el desarrollo de acciones en materia de prevención, para la incorporación y el  fortalecimiento de herramientas de prevención temprana y de rutas de prevención urgente y de protección frente a conductas vulneratorias de derechos, en diferentes instrumentos con los que cuentan el Distrito y las localidades de la ciudad, entre ellos, el Plan de Contingencia,el  Plan Integral de Prevención, el Plan de Retornos y Reubicaciones,  Plan de Acción para el C oncepto de Seguridad del Distrito, Plan de Acción de la Mesa de Prevención del Reclutamiento, Uso y Utilización de NNA, entre otros.</v>
      </c>
      <c r="H14" s="49">
        <v>100</v>
      </c>
      <c r="I14" s="257">
        <v>38</v>
      </c>
      <c r="J14" s="212">
        <f>'Seguimiento PAD 2020'!J16</f>
        <v>0.375</v>
      </c>
      <c r="K14" s="212">
        <f>'Seguimiento PAD 2020'!K16</f>
        <v>0.375</v>
      </c>
      <c r="L14" s="261">
        <f>'Seguimiento PAD 2020'!L16</f>
        <v>1</v>
      </c>
      <c r="M14" s="259">
        <f>'Seguimiento PAD 2020'!M16</f>
        <v>1</v>
      </c>
      <c r="N14" s="259">
        <f>'Seguimiento PAD 2020'!N16</f>
        <v>1</v>
      </c>
      <c r="O14" s="221">
        <f>'Seguimiento PAD 2020'!O16</f>
        <v>154737500</v>
      </c>
      <c r="P14" s="266">
        <f>'Seguimiento PAD 2020'!P16</f>
        <v>203942000</v>
      </c>
      <c r="Q14" s="267">
        <f>'Seguimiento PAD 2020'!Q16</f>
        <v>193611250</v>
      </c>
      <c r="R14" s="212">
        <f>'Seguimiento PAD 2020'!R16</f>
        <v>0.949344666620902</v>
      </c>
      <c r="S14" s="260">
        <f>'Seguimiento PAD 2020'!S16</f>
        <v>232333500</v>
      </c>
      <c r="T14" s="260">
        <f>'Seguimiento PAD 2020'!T16</f>
        <v>232333500</v>
      </c>
      <c r="U14" s="212">
        <f>'Seguimiento PAD 2020'!U16</f>
        <v>1</v>
      </c>
      <c r="V14" s="16" t="str">
        <f>'Seguimiento PAD 2020'!V16</f>
        <v>Aportes Distrito</v>
      </c>
      <c r="W14" s="16" t="str">
        <f>'Seguimiento PAD 2020'!W16</f>
        <v>La información presupuestal corresponde a lo programados y ejecutado en el proyecto de inversión 7871 "Construcción de Bogotá Región como territorio de paz para las víctimas y la reconciliación."</v>
      </c>
    </row>
    <row r="15" spans="1:23" ht="141.75" customHeight="1" thickBot="1">
      <c r="A15" s="139">
        <f>'Seguimiento PAD 2020'!A17</f>
        <v>554</v>
      </c>
      <c r="B15" s="139" t="str">
        <f>'Seguimiento PAD 2020'!B17</f>
        <v>ACDVPR</v>
      </c>
      <c r="C15" s="139" t="str">
        <f>'Seguimiento PAD 2020'!C17</f>
        <v>Vida, Integridad, Libertad y Seguridad</v>
      </c>
      <c r="D15" s="139" t="str">
        <f>'Seguimiento PAD 2020'!D17</f>
        <v>Prevención, Protección y Garantías de No Repetición</v>
      </c>
      <c r="E15" s="139" t="str">
        <f>'Seguimiento PAD 2020'!E17</f>
        <v>Prevención Urgente</v>
      </c>
      <c r="F15" s="139" t="str">
        <f>'Seguimiento PAD 2020'!F17</f>
        <v>7871. Construcción de Bogotá Región como territorio de paz para las víctimas y la reconciliación.</v>
      </c>
      <c r="G15" s="139" t="str">
        <f>'Seguimiento PAD 2020'!G17</f>
        <v>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v>
      </c>
      <c r="H15" s="49">
        <v>100</v>
      </c>
      <c r="I15" s="257">
        <v>30</v>
      </c>
      <c r="J15" s="212">
        <f>'Seguimiento PAD 2020'!J17</f>
        <v>0.3</v>
      </c>
      <c r="K15" s="212">
        <f>'Seguimiento PAD 2020'!K17</f>
        <v>0.3</v>
      </c>
      <c r="L15" s="261">
        <f>'Seguimiento PAD 2020'!L17</f>
        <v>1</v>
      </c>
      <c r="M15" s="259">
        <f>'Seguimiento PAD 2020'!M17</f>
        <v>1</v>
      </c>
      <c r="N15" s="259">
        <f>'Seguimiento PAD 2020'!N17</f>
        <v>1</v>
      </c>
      <c r="O15" s="221">
        <f>'Seguimiento PAD 2020'!O17</f>
        <v>154737500</v>
      </c>
      <c r="P15" s="266">
        <f>'Seguimiento PAD 2020'!P17</f>
        <v>105533000</v>
      </c>
      <c r="Q15" s="267">
        <f>'Seguimiento PAD 2020'!Q17</f>
        <v>85576173</v>
      </c>
      <c r="R15" s="212">
        <f>'Seguimiento PAD 2020'!R17</f>
        <v>0.81089491438696903</v>
      </c>
      <c r="S15" s="260">
        <f>'Seguimiento PAD 2020'!S17</f>
        <v>101839518</v>
      </c>
      <c r="T15" s="260">
        <f>'Seguimiento PAD 2020'!T17</f>
        <v>101839518</v>
      </c>
      <c r="U15" s="212">
        <f>'Seguimiento PAD 2020'!U17</f>
        <v>1</v>
      </c>
      <c r="V15" s="16" t="str">
        <f>'Seguimiento PAD 2020'!V17</f>
        <v>Aportes Distrito</v>
      </c>
      <c r="W15" s="16" t="str">
        <f>'Seguimiento PAD 2020'!W17</f>
        <v>La información presupuestal corresponde a lo programados y ejecutado en el proyecto de inversión 7871 "Construcción de Bogotá Región como territorio de paz para las víctimas y la reconciliación."</v>
      </c>
    </row>
    <row r="16" spans="1:23" ht="143.25" customHeight="1" thickBot="1">
      <c r="A16" s="139">
        <f>'Seguimiento PAD 2020'!A18</f>
        <v>555</v>
      </c>
      <c r="B16" s="139" t="str">
        <f>'Seguimiento PAD 2020'!B18</f>
        <v>ACDVPR</v>
      </c>
      <c r="C16" s="139" t="str">
        <f>'Seguimiento PAD 2020'!C18</f>
        <v>Transversal</v>
      </c>
      <c r="D16" s="139" t="str">
        <f>'Seguimiento PAD 2020'!D18</f>
        <v>Transversal</v>
      </c>
      <c r="E16" s="139" t="str">
        <f>'Seguimiento PAD 2020'!E18</f>
        <v xml:space="preserve">Participación  </v>
      </c>
      <c r="F16" s="139" t="str">
        <f>'Seguimiento PAD 2020'!F18</f>
        <v>7871. Construcción de Bogotá Región como territorio de paz para las víctimas y la reconciliación.</v>
      </c>
      <c r="G16" s="139" t="str">
        <f>'Seguimiento PAD 2020'!G18</f>
        <v>Apoyar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v>
      </c>
      <c r="H16" s="49">
        <v>100</v>
      </c>
      <c r="I16" s="257">
        <v>62</v>
      </c>
      <c r="J16" s="212">
        <f>'Seguimiento PAD 2020'!J18</f>
        <v>0.61899999999999999</v>
      </c>
      <c r="K16" s="212">
        <f>'Seguimiento PAD 2020'!K18</f>
        <v>0.61899999999999999</v>
      </c>
      <c r="L16" s="261">
        <f>'Seguimiento PAD 2020'!L18</f>
        <v>1</v>
      </c>
      <c r="M16" s="259">
        <f>'Seguimiento PAD 2020'!M18</f>
        <v>1</v>
      </c>
      <c r="N16" s="259">
        <f>'Seguimiento PAD 2020'!N18</f>
        <v>1</v>
      </c>
      <c r="O16" s="221">
        <f>'Seguimiento PAD 2020'!O18</f>
        <v>287561250</v>
      </c>
      <c r="P16" s="266">
        <f>'Seguimiento PAD 2020'!P18</f>
        <v>295844000</v>
      </c>
      <c r="Q16" s="267">
        <f>'Seguimiento PAD 2020'!Q18</f>
        <v>284608515</v>
      </c>
      <c r="R16" s="212">
        <f>'Seguimiento PAD 2020'!R18</f>
        <v>0.96202226511269451</v>
      </c>
      <c r="S16" s="260">
        <f>'Seguimiento PAD 2020'!S18</f>
        <v>352971775</v>
      </c>
      <c r="T16" s="260">
        <f>'Seguimiento PAD 2020'!T18</f>
        <v>352971775</v>
      </c>
      <c r="U16" s="212">
        <f>'Seguimiento PAD 2020'!U18</f>
        <v>1</v>
      </c>
      <c r="V16" s="16" t="str">
        <f>'Seguimiento PAD 2020'!V18</f>
        <v>Aportes Distrito</v>
      </c>
      <c r="W16" s="16" t="str">
        <f>'Seguimiento PAD 2020'!W18</f>
        <v>La información presupuestal corresponde a lo programados y ejecutado en el proyecto de inversión 7871 "Construcción de Bogotá Región como territorio de paz para las víctimas y la reconciliación."</v>
      </c>
    </row>
    <row r="17" spans="1:23" ht="114" customHeight="1" thickBot="1">
      <c r="A17" s="139">
        <f>'Seguimiento PAD 2020'!A19</f>
        <v>556</v>
      </c>
      <c r="B17" s="139" t="str">
        <f>'Seguimiento PAD 2020'!B19</f>
        <v>ACDVPR</v>
      </c>
      <c r="C17" s="139" t="str">
        <f>'Seguimiento PAD 2020'!C19</f>
        <v>Transversal</v>
      </c>
      <c r="D17" s="139" t="str">
        <f>'Seguimiento PAD 2020'!D19</f>
        <v>Transversal</v>
      </c>
      <c r="E17" s="139" t="str">
        <f>'Seguimiento PAD 2020'!E19</f>
        <v xml:space="preserve">Participación  </v>
      </c>
      <c r="F17" s="139" t="str">
        <f>'Seguimiento PAD 2020'!F19</f>
        <v>7871. Construcción de Bogotá Región como territorio de paz para las víctimas y la reconciliación.</v>
      </c>
      <c r="G17" s="139" t="str">
        <f>'Seguimiento PAD 2020'!G19</f>
        <v xml:space="preserve">Fortalecer espacios de capacitación y procesos de formación a las mesas de participación efectiva y organizaciones formales y no formales, promoviendo nuevos liderazgos y el reconocimiento de los enfoques diferenciales en la consolidación de la Política Pública de Víctimas. </v>
      </c>
      <c r="H17" s="49">
        <v>100</v>
      </c>
      <c r="I17" s="257">
        <v>50</v>
      </c>
      <c r="J17" s="212">
        <f>'Seguimiento PAD 2020'!J19</f>
        <v>0.5</v>
      </c>
      <c r="K17" s="212">
        <f>'Seguimiento PAD 2020'!K19</f>
        <v>0.5</v>
      </c>
      <c r="L17" s="261">
        <f>'Seguimiento PAD 2020'!L19</f>
        <v>1</v>
      </c>
      <c r="M17" s="259">
        <f>'Seguimiento PAD 2020'!M19</f>
        <v>1</v>
      </c>
      <c r="N17" s="259">
        <f>'Seguimiento PAD 2020'!N19</f>
        <v>1</v>
      </c>
      <c r="O17" s="221">
        <f>'Seguimiento PAD 2020'!O19</f>
        <v>82939750</v>
      </c>
      <c r="P17" s="266">
        <f>'Seguimiento PAD 2020'!P19</f>
        <v>74657000</v>
      </c>
      <c r="Q17" s="267">
        <f>'Seguimiento PAD 2020'!Q19</f>
        <v>61181155</v>
      </c>
      <c r="R17" s="212">
        <f>'Seguimiento PAD 2020'!R19</f>
        <v>0.81949656428734075</v>
      </c>
      <c r="S17" s="260">
        <f>'Seguimiento PAD 2020'!S19</f>
        <v>75121165</v>
      </c>
      <c r="T17" s="260">
        <f>'Seguimiento PAD 2020'!T19</f>
        <v>75121165</v>
      </c>
      <c r="U17" s="212">
        <f>'Seguimiento PAD 2020'!U19</f>
        <v>1</v>
      </c>
      <c r="V17" s="16" t="str">
        <f>'Seguimiento PAD 2020'!V19</f>
        <v>Aportes Distrito</v>
      </c>
      <c r="W17" s="16" t="str">
        <f>'Seguimiento PAD 2020'!W19</f>
        <v>La información presupuestal corresponde a lo programados y ejecutado en el proyecto de inversión 7871 "Construcción de Bogotá Región como territorio de paz para las víctimas y la reconciliación."</v>
      </c>
    </row>
    <row r="18" spans="1:23" ht="147" customHeight="1" thickBot="1">
      <c r="A18" s="139">
        <f>'Seguimiento PAD 2020'!A20</f>
        <v>558</v>
      </c>
      <c r="B18" s="139" t="str">
        <f>'Seguimiento PAD 2020'!B20</f>
        <v>ACDVPR</v>
      </c>
      <c r="C18" s="139" t="str">
        <f>'Seguimiento PAD 2020'!C20</f>
        <v>Verdad y Paz</v>
      </c>
      <c r="D18" s="139" t="str">
        <f>'Seguimiento PAD 2020'!D20</f>
        <v>Memoria, Paz y Reconciliación</v>
      </c>
      <c r="E18" s="139" t="str">
        <f>'Seguimiento PAD 2020'!E20</f>
        <v>Reconciliación</v>
      </c>
      <c r="F18" s="139" t="str">
        <f>'Seguimiento PAD 2020'!F20</f>
        <v>7871. Construcción de Bogotá Región como territorio de paz para las víctimas y la reconciliación.</v>
      </c>
      <c r="G18" s="139" t="str">
        <f>'Seguimiento PAD 2020'!G20</f>
        <v>Realizar acciones para la dignificación de las víctimas del conflicto armado, la difusión de la verdad histórica y la participación incidente de las víctimas como parte de la estrategia de reconciliación para la construcción de paz, tejido social y ciudadanía de Bogotá - Región.</v>
      </c>
      <c r="H18" s="49">
        <v>100</v>
      </c>
      <c r="I18" s="257">
        <v>19</v>
      </c>
      <c r="J18" s="212">
        <f>'Seguimiento PAD 2020'!J20</f>
        <v>0.1933</v>
      </c>
      <c r="K18" s="212">
        <f>'Seguimiento PAD 2020'!K20</f>
        <v>0.1933</v>
      </c>
      <c r="L18" s="261">
        <f>'Seguimiento PAD 2020'!L20</f>
        <v>1</v>
      </c>
      <c r="M18" s="259">
        <f>'Seguimiento PAD 2020'!M20</f>
        <v>1</v>
      </c>
      <c r="N18" s="259">
        <f>'Seguimiento PAD 2020'!N20</f>
        <v>1</v>
      </c>
      <c r="O18" s="221">
        <f>'Seguimiento PAD 2020'!O20</f>
        <v>687896550</v>
      </c>
      <c r="P18" s="266">
        <f>'Seguimiento PAD 2020'!P20</f>
        <v>3392457000</v>
      </c>
      <c r="Q18" s="267">
        <f>'Seguimiento PAD 2020'!Q20</f>
        <v>1737410472</v>
      </c>
      <c r="R18" s="212">
        <f>'Seguimiento PAD 2020'!R20</f>
        <v>0.51213927604682974</v>
      </c>
      <c r="S18" s="260">
        <f>'Seguimiento PAD 2020'!S20</f>
        <v>3061033688</v>
      </c>
      <c r="T18" s="260">
        <f>'Seguimiento PAD 2020'!T20</f>
        <v>3039152519</v>
      </c>
      <c r="U18" s="212">
        <f>'Seguimiento PAD 2020'!U20</f>
        <v>0.99285170591693273</v>
      </c>
      <c r="V18" s="16" t="str">
        <f>'Seguimiento PAD 2020'!V20</f>
        <v>Aportes Distrito</v>
      </c>
      <c r="W18" s="16" t="str">
        <f>'Seguimiento PAD 2020'!W20</f>
        <v>La información presupuestal corresponde a lo programados y ejecutado en el proyecto de inversión 7871 "Construcción de Bogotá Región como territorio de paz para las víctimas y la reconciliación."</v>
      </c>
    </row>
    <row r="19" spans="1:23" ht="115.5" customHeight="1" thickBot="1">
      <c r="A19" s="139">
        <f>'Seguimiento PAD 2020'!A21</f>
        <v>559</v>
      </c>
      <c r="B19" s="139" t="str">
        <f>'Seguimiento PAD 2020'!B21</f>
        <v>ACDVPR</v>
      </c>
      <c r="C19" s="139" t="str">
        <f>'Seguimiento PAD 2020'!C21</f>
        <v>Transversal</v>
      </c>
      <c r="D19" s="139" t="str">
        <f>'Seguimiento PAD 2020'!D21</f>
        <v>Transversal</v>
      </c>
      <c r="E19" s="139" t="str">
        <f>'Seguimiento PAD 2020'!E21</f>
        <v>Fortalecimiento Institucional</v>
      </c>
      <c r="F19" s="139" t="str">
        <f>'Seguimiento PAD 2020'!F21</f>
        <v>7871. Construcción de Bogotá Región como territorio de paz para las víctimas y la reconciliación.</v>
      </c>
      <c r="G19" s="139" t="str">
        <f>'Seguimiento PAD 2020'!G21</f>
        <v>Realizar acciones de coordinación y articulación interinstitucional para facilitar el acceso  y la participación de las víctimas del conflicto armado en el Sistema Integral de Verdad, Justicia, Reparación y No Repetición (SIVJRNR) en Bogotá- Región</v>
      </c>
      <c r="H19" s="49">
        <v>100</v>
      </c>
      <c r="I19" s="257">
        <v>100</v>
      </c>
      <c r="J19" s="212">
        <f>'Seguimiento PAD 2020'!J21</f>
        <v>1</v>
      </c>
      <c r="K19" s="212">
        <f>'Seguimiento PAD 2020'!K21</f>
        <v>1</v>
      </c>
      <c r="L19" s="261">
        <f>'Seguimiento PAD 2020'!L21</f>
        <v>1</v>
      </c>
      <c r="M19" s="259">
        <f>'Seguimiento PAD 2020'!M21</f>
        <v>1</v>
      </c>
      <c r="N19" s="259">
        <f>'Seguimiento PAD 2020'!N21</f>
        <v>1</v>
      </c>
      <c r="O19" s="221">
        <f>'Seguimiento PAD 2020'!O21</f>
        <v>393591425</v>
      </c>
      <c r="P19" s="266">
        <f>'Seguimiento PAD 2020'!P21</f>
        <v>355812000</v>
      </c>
      <c r="Q19" s="267">
        <f>'Seguimiento PAD 2020'!Q21</f>
        <v>233753315</v>
      </c>
      <c r="R19" s="212">
        <f>'Seguimiento PAD 2020'!R21</f>
        <v>0.65695736793587622</v>
      </c>
      <c r="S19" s="260">
        <f>'Seguimiento PAD 2020'!S21</f>
        <v>227209248</v>
      </c>
      <c r="T19" s="260">
        <f>'Seguimiento PAD 2020'!T21</f>
        <v>221671973</v>
      </c>
      <c r="U19" s="212">
        <f>'Seguimiento PAD 2020'!U21</f>
        <v>0.97562918301635326</v>
      </c>
      <c r="V19" s="16" t="str">
        <f>'Seguimiento PAD 2020'!V21</f>
        <v>Aportes Distrito</v>
      </c>
      <c r="W19" s="16" t="str">
        <f>'Seguimiento PAD 2020'!W21</f>
        <v>La información presupuestal corresponde a lo programados y ejecutado en el proyecto de inversión 7871 "Construcción de Bogotá Región como territorio de paz para las víctimas y la reconciliación."</v>
      </c>
    </row>
    <row r="20" spans="1:23" ht="102.75" customHeight="1" thickBot="1">
      <c r="A20" s="139">
        <f>'Seguimiento PAD 2020'!A22</f>
        <v>560</v>
      </c>
      <c r="B20" s="139" t="str">
        <f>'Seguimiento PAD 2020'!B22</f>
        <v>ACDVPR</v>
      </c>
      <c r="C20" s="139" t="str">
        <f>'Seguimiento PAD 2020'!C22</f>
        <v>Reparación Integral</v>
      </c>
      <c r="D20" s="139" t="str">
        <f>'Seguimiento PAD 2020'!D22</f>
        <v>Reparación Integral</v>
      </c>
      <c r="E20" s="139" t="str">
        <f>'Seguimiento PAD 2020'!E22</f>
        <v>Satisfacción</v>
      </c>
      <c r="F20" s="139" t="str">
        <f>'Seguimiento PAD 2020'!F22</f>
        <v>7871. Construcción de Bogotá Región como territorio de paz para las víctimas y la reconciliación.</v>
      </c>
      <c r="G20" s="139" t="str">
        <f>'Seguimiento PAD 2020'!G22</f>
        <v>Realizar acciones, materiales y simbólicas, con enfoque reparador, que visibilicen y dignifiquen a las víctimas del conflicto armado en sus entornos territoriales, en el marco de los Programas de Desarrollo con Enfoque Territorial (PDET) en Bogotá- región</v>
      </c>
      <c r="H20" s="49">
        <v>5</v>
      </c>
      <c r="I20" s="257">
        <v>4</v>
      </c>
      <c r="J20" s="212">
        <f>'Seguimiento PAD 2020'!J22</f>
        <v>0.82</v>
      </c>
      <c r="K20" s="212">
        <f>'Seguimiento PAD 2020'!K22</f>
        <v>0.82</v>
      </c>
      <c r="L20" s="261">
        <f>'Seguimiento PAD 2020'!L22</f>
        <v>0.1</v>
      </c>
      <c r="M20" s="259">
        <f>'Seguimiento PAD 2020'!M22</f>
        <v>2</v>
      </c>
      <c r="N20" s="259">
        <f>'Seguimiento PAD 2020'!N22</f>
        <v>1</v>
      </c>
      <c r="O20" s="221">
        <f>'Seguimiento PAD 2020'!O22</f>
        <v>338994003</v>
      </c>
      <c r="P20" s="266">
        <f>'Seguimiento PAD 2020'!P22</f>
        <v>1377533000</v>
      </c>
      <c r="Q20" s="267">
        <f>'Seguimiento PAD 2020'!Q22</f>
        <v>1250490013</v>
      </c>
      <c r="R20" s="212">
        <f>'Seguimiento PAD 2020'!R22</f>
        <v>0.90777499558994235</v>
      </c>
      <c r="S20" s="260">
        <f>'Seguimiento PAD 2020'!S22</f>
        <v>1333761153</v>
      </c>
      <c r="T20" s="260">
        <f>'Seguimiento PAD 2020'!T22</f>
        <v>1333761153</v>
      </c>
      <c r="U20" s="212">
        <f>'Seguimiento PAD 2020'!U22</f>
        <v>1</v>
      </c>
      <c r="V20" s="16" t="str">
        <f>'Seguimiento PAD 2020'!V22</f>
        <v>Aportes Distrito</v>
      </c>
      <c r="W20" s="16" t="str">
        <f>'Seguimiento PAD 2020'!W22</f>
        <v>La información presupuestal corresponde a lo programados y ejecutado en el proyecto de inversión 7871 "Construcción de Bogotá Región como territorio de paz para las víctimas y la reconciliación."</v>
      </c>
    </row>
    <row r="21" spans="1:23" ht="113.25" customHeight="1" thickBot="1">
      <c r="A21" s="139">
        <f>'Seguimiento PAD 2020'!A23</f>
        <v>561</v>
      </c>
      <c r="B21" s="139" t="str">
        <f>'Seguimiento PAD 2020'!B23</f>
        <v>ACDVPR</v>
      </c>
      <c r="C21" s="139" t="str">
        <f>'Seguimiento PAD 2020'!C23</f>
        <v>Transversal</v>
      </c>
      <c r="D21" s="139" t="str">
        <f>'Seguimiento PAD 2020'!D23</f>
        <v>Transversal</v>
      </c>
      <c r="E21" s="139" t="str">
        <f>'Seguimiento PAD 2020'!E23</f>
        <v>Fortalecimiento Institucional</v>
      </c>
      <c r="F21" s="139" t="str">
        <f>'Seguimiento PAD 2020'!F23</f>
        <v>7871. Construcción de Bogotá Región como territorio de paz para las víctimas y la reconciliación.</v>
      </c>
      <c r="G21" s="139" t="str">
        <f>'Seguimiento PAD 2020'!G23</f>
        <v xml:space="preserve">Formular, actualizar y hacer seguimiento al 100 % del Plan de Acción Distrital de víctimas, paz y reconciliación​ </v>
      </c>
      <c r="H21" s="49">
        <v>100</v>
      </c>
      <c r="I21" s="257">
        <v>29</v>
      </c>
      <c r="J21" s="212">
        <f>'Seguimiento PAD 2020'!J23</f>
        <v>0.28499999999999998</v>
      </c>
      <c r="K21" s="212">
        <f>'Seguimiento PAD 2020'!K23</f>
        <v>0.28499999999999998</v>
      </c>
      <c r="L21" s="261">
        <f>'Seguimiento PAD 2020'!L23</f>
        <v>1</v>
      </c>
      <c r="M21" s="259">
        <f>'Seguimiento PAD 2020'!M23</f>
        <v>1</v>
      </c>
      <c r="N21" s="259">
        <f>'Seguimiento PAD 2020'!N23</f>
        <v>1</v>
      </c>
      <c r="O21" s="221">
        <f>'Seguimiento PAD 2020'!O23</f>
        <v>37174000</v>
      </c>
      <c r="P21" s="266">
        <f>'Seguimiento PAD 2020'!P23</f>
        <v>37174000</v>
      </c>
      <c r="Q21" s="267">
        <f>'Seguimiento PAD 2020'!Q23</f>
        <v>34850025</v>
      </c>
      <c r="R21" s="212">
        <f>'Seguimiento PAD 2020'!R23</f>
        <v>0.93748385968687797</v>
      </c>
      <c r="S21" s="260">
        <f>'Seguimiento PAD 2020'!S23</f>
        <v>34850025</v>
      </c>
      <c r="T21" s="260">
        <f>'Seguimiento PAD 2020'!T23</f>
        <v>34850025</v>
      </c>
      <c r="U21" s="212">
        <f>'Seguimiento PAD 2020'!U23</f>
        <v>1</v>
      </c>
      <c r="V21" s="16" t="str">
        <f>'Seguimiento PAD 2020'!V23</f>
        <v>Aportes Distrito</v>
      </c>
      <c r="W21" s="16" t="str">
        <f>'Seguimiento PAD 2020'!W23</f>
        <v>La información presupuestal corresponde a lo programados y ejecutado en el proyecto de inversión 7871 "Construcción de Bogotá Región como territorio de paz para las víctimas y la reconciliación."</v>
      </c>
    </row>
    <row r="22" spans="1:23" ht="77.25" thickBot="1">
      <c r="A22" s="139">
        <f>'Seguimiento PAD 2020'!A24</f>
        <v>562</v>
      </c>
      <c r="B22" s="139" t="str">
        <f>'Seguimiento PAD 2020'!B24</f>
        <v>ACDVPR</v>
      </c>
      <c r="C22" s="139" t="str">
        <f>'Seguimiento PAD 2020'!C24</f>
        <v>Transversal</v>
      </c>
      <c r="D22" s="139" t="str">
        <f>'Seguimiento PAD 2020'!D24</f>
        <v>Transversal</v>
      </c>
      <c r="E22" s="139" t="str">
        <f>'Seguimiento PAD 2020'!E24</f>
        <v>Fortalecimiento Institucional</v>
      </c>
      <c r="F22" s="139" t="str">
        <f>'Seguimiento PAD 2020'!F24</f>
        <v>7871. Construcción de Bogotá Región como territorio de paz para las víctimas y la reconciliación.</v>
      </c>
      <c r="G22" s="139" t="str">
        <f>'Seguimiento PAD 2020'!G24</f>
        <v>Brindar 100 % de asistencia técnica  para la formulación, implementación, seguimiento y evaluación a la política pública en el Distrito.​</v>
      </c>
      <c r="H22" s="49">
        <v>100</v>
      </c>
      <c r="I22" s="257">
        <v>50</v>
      </c>
      <c r="J22" s="212">
        <f>'Seguimiento PAD 2020'!J24</f>
        <v>0.5</v>
      </c>
      <c r="K22" s="212">
        <f>'Seguimiento PAD 2020'!K24</f>
        <v>0.5</v>
      </c>
      <c r="L22" s="261">
        <f>'Seguimiento PAD 2020'!L24</f>
        <v>1</v>
      </c>
      <c r="M22" s="259">
        <f>'Seguimiento PAD 2020'!M24</f>
        <v>1</v>
      </c>
      <c r="N22" s="259">
        <f>'Seguimiento PAD 2020'!N24</f>
        <v>1</v>
      </c>
      <c r="O22" s="221">
        <f>'Seguimiento PAD 2020'!O24</f>
        <v>58084000</v>
      </c>
      <c r="P22" s="266">
        <f>'Seguimiento PAD 2020'!P24</f>
        <v>58084000</v>
      </c>
      <c r="Q22" s="267">
        <f>'Seguimiento PAD 2020'!Q24</f>
        <v>52275038</v>
      </c>
      <c r="R22" s="212">
        <f>'Seguimiento PAD 2020'!R24</f>
        <v>0.89999032435782655</v>
      </c>
      <c r="S22" s="260">
        <f>'Seguimiento PAD 2020'!S24</f>
        <v>52275038</v>
      </c>
      <c r="T22" s="260">
        <f>'Seguimiento PAD 2020'!T24</f>
        <v>52275038</v>
      </c>
      <c r="U22" s="212">
        <f>'Seguimiento PAD 2020'!U24</f>
        <v>1</v>
      </c>
      <c r="V22" s="16" t="str">
        <f>'Seguimiento PAD 2020'!V24</f>
        <v>Aportes Distrito</v>
      </c>
      <c r="W22" s="16" t="str">
        <f>'Seguimiento PAD 2020'!W24</f>
        <v>La información presupuestal corresponde a lo programados y ejecutado en el proyecto de inversión 7871 "Construcción de Bogotá Región como territorio de paz para las víctimas y la reconciliación."</v>
      </c>
    </row>
    <row r="23" spans="1:23" ht="77.25" thickBot="1">
      <c r="A23" s="139">
        <f>'Seguimiento PAD 2020'!A25</f>
        <v>563</v>
      </c>
      <c r="B23" s="139" t="str">
        <f>'Seguimiento PAD 2020'!B25</f>
        <v>ACDVPR</v>
      </c>
      <c r="C23" s="139" t="str">
        <f>'Seguimiento PAD 2020'!C25</f>
        <v>Transversal</v>
      </c>
      <c r="D23" s="139" t="str">
        <f>'Seguimiento PAD 2020'!D25</f>
        <v>Transversal</v>
      </c>
      <c r="E23" s="139" t="str">
        <f>'Seguimiento PAD 2020'!E25</f>
        <v>Sistemas de Información</v>
      </c>
      <c r="F23" s="139" t="str">
        <f>'Seguimiento PAD 2020'!F25</f>
        <v>7871. Construcción de Bogotá Región como territorio de paz para las víctimas y la reconciliación.</v>
      </c>
      <c r="G23" s="139" t="str">
        <f>'Seguimiento PAD 2020'!G25</f>
        <v>Asesorar y difundir 100 % de la gestión del conocimiento en materia de víctimas, paz, reconciliación, e implementación de los acuerdos.​</v>
      </c>
      <c r="H23" s="49">
        <v>100</v>
      </c>
      <c r="I23" s="257">
        <v>33</v>
      </c>
      <c r="J23" s="212">
        <f>'Seguimiento PAD 2020'!J25</f>
        <v>0.33329999999999999</v>
      </c>
      <c r="K23" s="212">
        <f>'Seguimiento PAD 2020'!K25</f>
        <v>0.33329999999999999</v>
      </c>
      <c r="L23" s="258">
        <f>'Seguimiento PAD 2020'!L25</f>
        <v>1</v>
      </c>
      <c r="M23" s="259">
        <f>'Seguimiento PAD 2020'!M25</f>
        <v>3.0003000300030003</v>
      </c>
      <c r="N23" s="259">
        <f>'Seguimiento PAD 2020'!N25</f>
        <v>1</v>
      </c>
      <c r="O23" s="221">
        <f>'Seguimiento PAD 2020'!O25</f>
        <v>286240000</v>
      </c>
      <c r="P23" s="266">
        <f>'Seguimiento PAD 2020'!P25</f>
        <v>286240000</v>
      </c>
      <c r="Q23" s="267">
        <f>'Seguimiento PAD 2020'!Q25</f>
        <v>246273510</v>
      </c>
      <c r="R23" s="212">
        <f>'Seguimiento PAD 2020'!R25</f>
        <v>0.86037419647847957</v>
      </c>
      <c r="S23" s="260">
        <f>'Seguimiento PAD 2020'!S25</f>
        <v>259439075</v>
      </c>
      <c r="T23" s="260">
        <f>'Seguimiento PAD 2020'!T25</f>
        <v>259439075</v>
      </c>
      <c r="U23" s="212">
        <f>'Seguimiento PAD 2020'!U25</f>
        <v>1</v>
      </c>
      <c r="V23" s="16" t="str">
        <f>'Seguimiento PAD 2020'!V25</f>
        <v>Aportes Distrito</v>
      </c>
      <c r="W23" s="16" t="str">
        <f>'Seguimiento PAD 2020'!W25</f>
        <v>La información presupuestal corresponde a lo programados y ejecutado en el proyecto de inversión 7871 "Construcción de Bogotá Región como territorio de paz para las víctimas y la reconciliación."</v>
      </c>
    </row>
    <row r="24" spans="1:23" ht="78" thickBot="1">
      <c r="A24" s="139">
        <f>'Seguimiento PAD 2020'!A26</f>
        <v>564</v>
      </c>
      <c r="B24" s="139" t="str">
        <f>'Seguimiento PAD 2020'!B26</f>
        <v>ACDVPR</v>
      </c>
      <c r="C24" s="139" t="str">
        <f>'Seguimiento PAD 2020'!C26</f>
        <v>Transversal</v>
      </c>
      <c r="D24" s="139" t="str">
        <f>'Seguimiento PAD 2020'!D26</f>
        <v>Transversal</v>
      </c>
      <c r="E24" s="139" t="str">
        <f>'Seguimiento PAD 2020'!E26</f>
        <v>Fortalecimiento Institucional</v>
      </c>
      <c r="F24" s="139" t="str">
        <f>'Seguimiento PAD 2020'!F26</f>
        <v>7871. Construcción de Bogotá Región como territorio de paz para las víctimas y la reconciliación.</v>
      </c>
      <c r="G24" s="139" t="str">
        <f>'Seguimiento PAD 2020'!G26</f>
        <v>Gestionar 100 % de alianzas con entidades públicas y/o privadas y cooperación internacional para hacer de Bogotá un territorio de reconciliación y construcción de memoria, verdad, justicia, reparación y garantía de no repetición​</v>
      </c>
      <c r="H24" s="49">
        <v>100</v>
      </c>
      <c r="I24" s="257">
        <v>63</v>
      </c>
      <c r="J24" s="212">
        <f>'Seguimiento PAD 2020'!J26</f>
        <v>0.625</v>
      </c>
      <c r="K24" s="212">
        <f>'Seguimiento PAD 2020'!K26</f>
        <v>0.625</v>
      </c>
      <c r="L24" s="258">
        <f>'Seguimiento PAD 2020'!L26</f>
        <v>1</v>
      </c>
      <c r="M24" s="259">
        <f>'Seguimiento PAD 2020'!M26</f>
        <v>1.6</v>
      </c>
      <c r="N24" s="259">
        <f>'Seguimiento PAD 2020'!N26</f>
        <v>1</v>
      </c>
      <c r="O24" s="221">
        <f>'Seguimiento PAD 2020'!O26</f>
        <v>56742000</v>
      </c>
      <c r="P24" s="266">
        <f>'Seguimiento PAD 2020'!P26</f>
        <v>56742000</v>
      </c>
      <c r="Q24" s="267">
        <f>'Seguimiento PAD 2020'!Q26</f>
        <v>45175958</v>
      </c>
      <c r="R24" s="212">
        <f>'Seguimiento PAD 2020'!R26</f>
        <v>0.79616435797116769</v>
      </c>
      <c r="S24" s="260">
        <f>'Seguimiento PAD 2020'!S26</f>
        <v>45175958</v>
      </c>
      <c r="T24" s="260">
        <f>'Seguimiento PAD 2020'!T26</f>
        <v>45175958</v>
      </c>
      <c r="U24" s="212">
        <f>'Seguimiento PAD 2020'!U26</f>
        <v>1</v>
      </c>
      <c r="V24" s="16" t="str">
        <f>'Seguimiento PAD 2020'!V26</f>
        <v>Aportes Distrito</v>
      </c>
      <c r="W24" s="16" t="str">
        <f>'Seguimiento PAD 2020'!W26</f>
        <v>La información presupuestal corresponde a lo programados y ejecutado en el proyecto de inversión 7871 "Construcción de Bogotá Región como territorio de paz para las víctimas y la reconciliación."</v>
      </c>
    </row>
    <row r="25" spans="1:23" ht="102" customHeight="1">
      <c r="A25" s="139">
        <f>'Seguimiento PAD 2020'!A27</f>
        <v>565</v>
      </c>
      <c r="B25" s="139" t="str">
        <f>'Seguimiento PAD 2020'!B27</f>
        <v>ACDVPR</v>
      </c>
      <c r="C25" s="139" t="str">
        <f>'Seguimiento PAD 2020'!C27</f>
        <v>Transversal</v>
      </c>
      <c r="D25" s="139" t="str">
        <f>'Seguimiento PAD 2020'!D27</f>
        <v>Transversal</v>
      </c>
      <c r="E25" s="139" t="str">
        <f>'Seguimiento PAD 2020'!E27</f>
        <v>Fortalecimiento Institucional</v>
      </c>
      <c r="F25" s="139" t="str">
        <f>'Seguimiento PAD 2020'!F27</f>
        <v>7871. Construcción de Bogotá Región como territorio de paz para las víctimas y la reconciliación.</v>
      </c>
      <c r="G25" s="139" t="str">
        <f>'Seguimiento PAD 2020'!G27</f>
        <v>Ejercer 100 %  de la secretaría técnica  del Comité Distrital de Justicia Transicional, los Comités Locales de Justicia Transicional y sus espacios respectivos.​</v>
      </c>
      <c r="H25" s="49">
        <v>100</v>
      </c>
      <c r="I25" s="257">
        <v>100</v>
      </c>
      <c r="J25" s="212">
        <f>'Seguimiento PAD 2020'!J27</f>
        <v>1</v>
      </c>
      <c r="K25" s="212">
        <f>'Seguimiento PAD 2020'!K27</f>
        <v>1</v>
      </c>
      <c r="L25" s="258">
        <f>'Seguimiento PAD 2020'!L27</f>
        <v>1</v>
      </c>
      <c r="M25" s="259">
        <f>'Seguimiento PAD 2020'!M27</f>
        <v>1</v>
      </c>
      <c r="N25" s="259">
        <f>'Seguimiento PAD 2020'!N27</f>
        <v>1</v>
      </c>
      <c r="O25" s="221">
        <f>'Seguimiento PAD 2020'!O27</f>
        <v>119318000</v>
      </c>
      <c r="P25" s="266">
        <f>'Seguimiento PAD 2020'!P27</f>
        <v>119318000</v>
      </c>
      <c r="Q25" s="267">
        <f>'Seguimiento PAD 2020'!Q27</f>
        <v>66731345</v>
      </c>
      <c r="R25" s="212">
        <f>'Seguimiento PAD 2020'!R27</f>
        <v>0.55927307698754591</v>
      </c>
      <c r="S25" s="260">
        <f>'Seguimiento PAD 2020'!S27</f>
        <v>88415805</v>
      </c>
      <c r="T25" s="260">
        <f>'Seguimiento PAD 2020'!T27</f>
        <v>88415805</v>
      </c>
      <c r="U25" s="212">
        <f>'Seguimiento PAD 2020'!U27</f>
        <v>1</v>
      </c>
      <c r="V25" s="16" t="str">
        <f>'Seguimiento PAD 2020'!V27</f>
        <v>Aportes Distrito</v>
      </c>
      <c r="W25" s="16" t="str">
        <f>'Seguimiento PAD 2020'!W27</f>
        <v>La información presupuestal corresponde a lo programados y ejecutado en el proyecto de inversión 7871 "Construcción de Bogotá Región como territorio de paz para las víctimas y la reconciliación."</v>
      </c>
    </row>
    <row r="26" spans="1:23">
      <c r="K26" s="219" t="e">
        <f>AVERAGE(K4:K25)</f>
        <v>#DIV/0!</v>
      </c>
      <c r="L26" s="219"/>
      <c r="M26" s="219"/>
      <c r="N26" s="219">
        <f>AVERAGE(N4:N25)</f>
        <v>1</v>
      </c>
      <c r="O26" s="220">
        <f>SUM(O4:O25)</f>
        <v>11724534891</v>
      </c>
      <c r="P26" s="220">
        <f>SUM(P4:P25)</f>
        <v>16131000000</v>
      </c>
      <c r="Q26" s="211">
        <f>SUM(Q4:Q25)</f>
        <v>9311983872</v>
      </c>
      <c r="R26" s="215">
        <f>Q26/P26</f>
        <v>0.57727257281011712</v>
      </c>
      <c r="S26" s="220">
        <f>SUM(S4:S25)</f>
        <v>16063933063</v>
      </c>
      <c r="T26" s="211">
        <f>SUM(T4:T25)</f>
        <v>15944907893</v>
      </c>
      <c r="U26" s="215">
        <f>T26/S26</f>
        <v>0.99259053374206652</v>
      </c>
    </row>
    <row r="27" spans="1:23" ht="15.75" customHeight="1">
      <c r="P27" s="147"/>
      <c r="Q27" s="147"/>
      <c r="R27" s="148"/>
      <c r="S27" s="148"/>
      <c r="T27" s="148"/>
      <c r="U27" s="148"/>
    </row>
    <row r="28" spans="1:23">
      <c r="P28" s="147"/>
      <c r="Q28" s="147"/>
      <c r="R28" s="148"/>
      <c r="S28" s="148"/>
      <c r="T28" s="148"/>
      <c r="U28" s="148"/>
    </row>
  </sheetData>
  <autoFilter ref="A3:W3" xr:uid="{00000000-0009-0000-0000-000001000000}"/>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4C7F9D6B-9054-4242-86ED-81E8BE47DC02}"/>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6"/>
  <sheetViews>
    <sheetView workbookViewId="0"/>
  </sheetViews>
  <sheetFormatPr defaultColWidth="9" defaultRowHeight="15.75"/>
  <cols>
    <col min="1" max="1" width="5.5" customWidth="1"/>
    <col min="4" max="4" width="10.875" customWidth="1"/>
    <col min="5" max="5" width="11.5" customWidth="1"/>
    <col min="6" max="6" width="16.75" customWidth="1"/>
    <col min="7" max="7" width="22.125" customWidth="1"/>
    <col min="8" max="8" width="12.125" customWidth="1"/>
    <col min="9" max="9" width="14.625" customWidth="1"/>
    <col min="10" max="10" width="12.25" customWidth="1"/>
    <col min="11" max="14" width="10.625" customWidth="1"/>
    <col min="15" max="16" width="18.875" customWidth="1"/>
    <col min="17" max="17" width="17.625" customWidth="1"/>
    <col min="18" max="18" width="12.125" customWidth="1"/>
    <col min="19" max="19" width="16.125" customWidth="1"/>
    <col min="20" max="20" width="17" customWidth="1"/>
    <col min="21" max="21" width="12.125" customWidth="1"/>
    <col min="22" max="22" width="11.125" customWidth="1"/>
    <col min="23" max="23" width="18.875" customWidth="1"/>
  </cols>
  <sheetData>
    <row r="1" spans="1:23" ht="36.950000000000003" customHeight="1"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34.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50.25" customHeight="1">
      <c r="A3" s="31" t="s">
        <v>53</v>
      </c>
      <c r="B3" s="7" t="s">
        <v>54</v>
      </c>
      <c r="C3" s="7" t="s">
        <v>55</v>
      </c>
      <c r="D3" s="7" t="s">
        <v>56</v>
      </c>
      <c r="E3" s="7" t="s">
        <v>57</v>
      </c>
      <c r="F3" s="7" t="s">
        <v>58</v>
      </c>
      <c r="G3" s="367"/>
      <c r="H3" s="363"/>
      <c r="I3" s="363"/>
      <c r="J3" s="363"/>
      <c r="K3" s="363"/>
      <c r="L3" s="357"/>
      <c r="M3" s="357"/>
      <c r="N3" s="357"/>
      <c r="O3" s="363"/>
      <c r="P3" s="363"/>
      <c r="Q3" s="363"/>
      <c r="R3" s="363"/>
      <c r="S3" s="363"/>
      <c r="T3" s="363"/>
      <c r="U3" s="363"/>
      <c r="V3" s="363"/>
      <c r="W3" s="365"/>
    </row>
    <row r="4" spans="1:23" s="1" customFormat="1" ht="63.75" customHeight="1">
      <c r="A4" s="16">
        <f>'Seguimiento PAD 2020'!A28</f>
        <v>566</v>
      </c>
      <c r="B4" s="16" t="str">
        <f>'Seguimiento PAD 2020'!B28</f>
        <v>CVP</v>
      </c>
      <c r="C4" s="16" t="str">
        <f>'Seguimiento PAD 2020'!C28</f>
        <v>Vivienda</v>
      </c>
      <c r="D4" s="16" t="str">
        <f>'Seguimiento PAD 2020'!D28</f>
        <v xml:space="preserve">Asistencia </v>
      </c>
      <c r="E4" s="16" t="str">
        <f>'Seguimiento PAD 2020'!E28</f>
        <v>Vivienda</v>
      </c>
      <c r="F4" s="16" t="str">
        <f>'Seguimiento PAD 2020'!F28</f>
        <v>7698. Traslado de hogares localizados en zonas de Alto Riesgo No mitigable o los ordenados mediante sentencias judiciales o actos administrativos</v>
      </c>
      <c r="G4" s="16" t="str">
        <f>'Seguimiento PAD 2020'!G28</f>
        <v>Beneficiar familias víctimas del conflicto armado de estratos 1 y 2, ubicadas en zonas de alto riesgo no mitigable , con instrumentos financieros para que accedan a una solución de vivienda definitiva.</v>
      </c>
      <c r="H4" s="16" t="str">
        <f>'Seguimiento PAD 2020'!H28</f>
        <v>Por Demanda</v>
      </c>
      <c r="I4" s="257">
        <f>'Seguimiento PAD 2020'!I28</f>
        <v>0</v>
      </c>
      <c r="J4" s="49" t="str">
        <f>'Seguimiento PAD 2020'!J28</f>
        <v>(Por demanda)</v>
      </c>
      <c r="K4" s="212">
        <f>'Seguimiento PAD 2020'!K28</f>
        <v>0</v>
      </c>
      <c r="L4" s="258">
        <f>'Seguimiento PAD 2020'!L28</f>
        <v>3</v>
      </c>
      <c r="M4" s="259" t="str">
        <f>'Seguimiento PAD 2020'!M28</f>
        <v>(Por demanda)</v>
      </c>
      <c r="N4" s="259">
        <f>'Seguimiento PAD 2020'!N28</f>
        <v>1</v>
      </c>
      <c r="O4" s="221">
        <f>'Seguimiento PAD 2020'!O28</f>
        <v>1030000000</v>
      </c>
      <c r="P4" s="264">
        <f>'Seguimiento PAD 2020'!P28</f>
        <v>439000000</v>
      </c>
      <c r="Q4" s="264">
        <f>'Seguimiento PAD 2020'!Q28</f>
        <v>0</v>
      </c>
      <c r="R4" s="212">
        <f>'Seguimiento PAD 2020'!R28</f>
        <v>0</v>
      </c>
      <c r="S4" s="262">
        <f>'Seguimiento PAD 2020'!S28</f>
        <v>438900000</v>
      </c>
      <c r="T4" s="262">
        <f>'Seguimiento PAD 2020'!T28</f>
        <v>184338630</v>
      </c>
      <c r="U4" s="259">
        <f>'Seguimiento PAD 2020'!U28</f>
        <v>0.42000143540669854</v>
      </c>
      <c r="V4" s="10" t="str">
        <f>'Seguimiento PAD 2020'!V28</f>
        <v>Aportes Distrito</v>
      </c>
      <c r="W4" s="10" t="str">
        <f>'Seguimiento PAD 2020'!W28</f>
        <v> </v>
      </c>
    </row>
    <row r="5" spans="1:23" s="1" customFormat="1" ht="76.5" customHeight="1">
      <c r="A5" s="16">
        <f>'Seguimiento PAD 2020'!A29</f>
        <v>567</v>
      </c>
      <c r="B5" s="16" t="str">
        <f>'Seguimiento PAD 2020'!B29</f>
        <v>CVP</v>
      </c>
      <c r="C5" s="16" t="str">
        <f>'Seguimiento PAD 2020'!C29</f>
        <v>Vivienda</v>
      </c>
      <c r="D5" s="16" t="str">
        <f>'Seguimiento PAD 2020'!D29</f>
        <v xml:space="preserve">Asistencia </v>
      </c>
      <c r="E5" s="16" t="str">
        <f>'Seguimiento PAD 2020'!E29</f>
        <v>Vivienda</v>
      </c>
      <c r="F5" s="16" t="str">
        <f>'Seguimiento PAD 2020'!F29</f>
        <v>7698. Traslado de hogares localizados en zonas de Alto Riesgo No mitigable o los ordenados mediante sentencias judiciales o actos administrativos</v>
      </c>
      <c r="G5" s="16" t="str">
        <f>'Seguimiento PAD 2020'!G29</f>
        <v>Beneficiar familias víctimas del conflicto armado de estratos 1 y 2, ubicadas en zonas de alto riesgo no mitigable , con ayuda temporal de relocalización transitoria</v>
      </c>
      <c r="H5" s="16" t="str">
        <f>'Seguimiento PAD 2020'!H29</f>
        <v>Por Demanda</v>
      </c>
      <c r="I5" s="257">
        <f>'Seguimiento PAD 2020'!I29</f>
        <v>362</v>
      </c>
      <c r="J5" s="49" t="str">
        <f>'Seguimiento PAD 2020'!J29</f>
        <v>(Por demanda)</v>
      </c>
      <c r="K5" s="212">
        <f>'Seguimiento PAD 2020'!K29</f>
        <v>1</v>
      </c>
      <c r="L5" s="258">
        <f>'Seguimiento PAD 2020'!L29</f>
        <v>362</v>
      </c>
      <c r="M5" s="259" t="str">
        <f>'Seguimiento PAD 2020'!M29</f>
        <v>(Por demanda)</v>
      </c>
      <c r="N5" s="259">
        <f>'Seguimiento PAD 2020'!N29</f>
        <v>1</v>
      </c>
      <c r="O5" s="221">
        <f>'Seguimiento PAD 2020'!O29</f>
        <v>1602000000</v>
      </c>
      <c r="P5" s="264">
        <f>'Seguimiento PAD 2020'!P29</f>
        <v>510000000</v>
      </c>
      <c r="Q5" s="264">
        <f>'Seguimiento PAD 2020'!Q29</f>
        <v>484330000</v>
      </c>
      <c r="R5" s="212">
        <f>'Seguimiento PAD 2020'!R29</f>
        <v>0.94969999999999999</v>
      </c>
      <c r="S5" s="262">
        <f>'Seguimiento PAD 2020'!S29</f>
        <v>510000000</v>
      </c>
      <c r="T5" s="262">
        <f>'Seguimiento PAD 2020'!T29</f>
        <v>484328076</v>
      </c>
      <c r="U5" s="259">
        <f>'Seguimiento PAD 2020'!U29</f>
        <v>0.94966289411764704</v>
      </c>
      <c r="V5" s="141" t="str">
        <f>'Seguimiento PAD 2020'!V29</f>
        <v>Aportes Distrito</v>
      </c>
      <c r="W5" s="141" t="str">
        <f>'Seguimiento PAD 2020'!W29</f>
        <v> </v>
      </c>
    </row>
    <row r="6" spans="1:23">
      <c r="K6" s="215">
        <f>AVERAGE(K4:K5)</f>
        <v>0.5</v>
      </c>
      <c r="L6" s="215"/>
      <c r="M6" s="215"/>
      <c r="N6" s="215">
        <f>AVERAGE(N4:N5)</f>
        <v>1</v>
      </c>
      <c r="O6" s="220">
        <f>SUM(O4:O5)</f>
        <v>2632000000</v>
      </c>
      <c r="P6" s="220">
        <f>SUM(P4:P5)</f>
        <v>949000000</v>
      </c>
      <c r="Q6" s="220">
        <f>SUM(Q4:Q5)</f>
        <v>484330000</v>
      </c>
      <c r="R6" s="215">
        <f>Q6/P6</f>
        <v>0.51035827186512117</v>
      </c>
      <c r="S6" s="220">
        <f>SUM(S4:S5)</f>
        <v>948900000</v>
      </c>
      <c r="T6" s="220">
        <f>SUM(T4:T5)</f>
        <v>668666706</v>
      </c>
      <c r="U6" s="215">
        <f>T6/S6</f>
        <v>0.70467563073031936</v>
      </c>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9778CFF6-458C-462B-89F1-C0928CF68E0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8"/>
  <sheetViews>
    <sheetView zoomScale="70" zoomScaleNormal="70" workbookViewId="0"/>
  </sheetViews>
  <sheetFormatPr defaultColWidth="11" defaultRowHeight="15.75"/>
  <cols>
    <col min="1" max="1" width="5.125" customWidth="1"/>
    <col min="2" max="3" width="7.875" customWidth="1"/>
    <col min="7" max="7" width="29.25" customWidth="1"/>
    <col min="8" max="8" width="16.25" customWidth="1"/>
    <col min="9" max="9" width="16.75" customWidth="1"/>
    <col min="10" max="10" width="18.375" customWidth="1"/>
    <col min="11" max="11" width="12.25" customWidth="1"/>
    <col min="12" max="14" width="23.625" customWidth="1"/>
    <col min="15" max="15" width="17.625" customWidth="1"/>
    <col min="16" max="16" width="20.5" customWidth="1"/>
    <col min="17" max="17" width="21.25" customWidth="1"/>
    <col min="18" max="18" width="15.75" customWidth="1"/>
    <col min="19" max="19" width="19.125" customWidth="1"/>
    <col min="20" max="20" width="22" customWidth="1"/>
    <col min="21" max="21" width="15.75" customWidth="1"/>
    <col min="22" max="22" width="14.875" customWidth="1"/>
    <col min="23" max="23" width="21.37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6.5">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192" customHeight="1">
      <c r="A4" s="16">
        <f>'Seguimiento PAD 2020'!A30</f>
        <v>570</v>
      </c>
      <c r="B4" s="16" t="str">
        <f>'Seguimiento PAD 2020'!B30</f>
        <v>IDARTES</v>
      </c>
      <c r="C4" s="16" t="str">
        <f>'Seguimiento PAD 2020'!C30</f>
        <v>Verdad y Paz</v>
      </c>
      <c r="D4" s="16" t="str">
        <f>'Seguimiento PAD 2020'!D30</f>
        <v>Memoria, Paz y Reconciliación</v>
      </c>
      <c r="E4" s="16" t="str">
        <f>'Seguimiento PAD 2020'!E30</f>
        <v>Difusión y Apropiación Colectiva de la Verdad y la Memoria</v>
      </c>
      <c r="F4" s="16" t="str">
        <f>'Seguimiento PAD 2020'!F30</f>
        <v>7600 - Identificación , reconocimiento y valoración de las prácticas artísticas a través del fomento en  Bogotá</v>
      </c>
      <c r="G4" s="16" t="str">
        <f>'Seguimiento PAD 2020'!G30</f>
        <v>Fortalecer 17 Iniciativas artistico-culturales con enfoques diferenciales A traves de 1 Estrategia de acompañamiento  que ayude a superar las brechas de acceso y con principio de equidad y en igualdad de oportunidades se desarrolllarán propuestas artístico culturales de las víctimas del conflicto armado interno encaminadas al ejercicio de sus derechos culturales, en el marco del Programa Distrital de Estímulos (PDE). Se construirá un proceso de acompañamiento antes y despues del desarrollo de las propuestas.</v>
      </c>
      <c r="H4" s="49">
        <f>'Seguimiento PAD 2020'!H30</f>
        <v>3</v>
      </c>
      <c r="I4" s="257">
        <f>'Seguimiento PAD 2020'!I30</f>
        <v>3</v>
      </c>
      <c r="J4" s="49">
        <f>'Seguimiento PAD 2020'!J30</f>
        <v>1</v>
      </c>
      <c r="K4" s="212">
        <f>'Seguimiento PAD 2020'!K30</f>
        <v>1</v>
      </c>
      <c r="L4" s="261">
        <f>'Seguimiento PAD 2020'!L30</f>
        <v>3</v>
      </c>
      <c r="M4" s="212">
        <f>'Seguimiento PAD 2020'!M30</f>
        <v>1</v>
      </c>
      <c r="N4" s="212">
        <f>'Seguimiento PAD 2020'!N30</f>
        <v>1</v>
      </c>
      <c r="O4" s="221">
        <f>'Seguimiento PAD 2020'!O30</f>
        <v>30000000</v>
      </c>
      <c r="P4" s="264">
        <f>'Seguimiento PAD 2020'!P30</f>
        <v>30000000</v>
      </c>
      <c r="Q4" s="264">
        <f>'Seguimiento PAD 2020'!Q30</f>
        <v>30000000</v>
      </c>
      <c r="R4" s="212">
        <f>'Seguimiento PAD 2020'!R30</f>
        <v>1</v>
      </c>
      <c r="S4" s="262">
        <f>'Seguimiento PAD 2020'!S30</f>
        <v>30000000</v>
      </c>
      <c r="T4" s="262">
        <f>'Seguimiento PAD 2020'!T30</f>
        <v>30000000</v>
      </c>
      <c r="U4" s="259">
        <f>'Seguimiento PAD 2020'!U30</f>
        <v>1</v>
      </c>
      <c r="V4" s="141" t="str">
        <f>'Seguimiento PAD 2020'!V30</f>
        <v>Aportes Distrito</v>
      </c>
      <c r="W4" s="142" t="str">
        <f>'Seguimiento PAD 2020'!W30</f>
        <v>Estos recursos se ejectutan por medio del Proyecto 7585, tal como quedó en la caracterización de estas metas.</v>
      </c>
    </row>
    <row r="5" spans="1:23" ht="114" customHeight="1">
      <c r="A5" s="16">
        <f>'Seguimiento PAD 2020'!A31</f>
        <v>571</v>
      </c>
      <c r="B5" s="16" t="str">
        <f>'Seguimiento PAD 2020'!B31</f>
        <v>IDARTES</v>
      </c>
      <c r="C5" s="16" t="str">
        <f>'Seguimiento PAD 2020'!C31</f>
        <v>Reparación Integral</v>
      </c>
      <c r="D5" s="16" t="str">
        <f>'Seguimiento PAD 2020'!D31</f>
        <v>Reparación Integral</v>
      </c>
      <c r="E5" s="16" t="str">
        <f>'Seguimiento PAD 2020'!E31</f>
        <v>Satisfacción</v>
      </c>
      <c r="F5" s="16" t="str">
        <f>'Seguimiento PAD 2020'!F31</f>
        <v>7619 - Fortalecimien to de procesos integrales de formación artística a lo largo de la vida  Bogotá</v>
      </c>
      <c r="G5" s="16" t="str">
        <f>'Seguimiento PAD 2020'!G31</f>
        <v xml:space="preserve">Formar  por demanda niños, niñas y adolescentes en su realidad familiar de las organizaciones que hacen parte de la Mesa Distrital de víctimas A traves del programa de formación artística CREA, que potencie el ejercicio libre de los derechos culturales de las víctimas del conflicto
</v>
      </c>
      <c r="H5" s="49" t="str">
        <f>'Seguimiento PAD 2020'!H31</f>
        <v>Por Demanda</v>
      </c>
      <c r="I5" s="257">
        <f>'Seguimiento PAD 2020'!I31</f>
        <v>611</v>
      </c>
      <c r="J5" s="49" t="str">
        <f>'Seguimiento PAD 2020'!J31</f>
        <v>(Por demanda)</v>
      </c>
      <c r="K5" s="212">
        <f>'Seguimiento PAD 2020'!K31</f>
        <v>1</v>
      </c>
      <c r="L5" s="261">
        <f>'Seguimiento PAD 2020'!L31</f>
        <v>741</v>
      </c>
      <c r="M5" s="212" t="str">
        <f>'Seguimiento PAD 2020'!M31</f>
        <v>(Por demanda)</v>
      </c>
      <c r="N5" s="212">
        <f>'Seguimiento PAD 2020'!N31</f>
        <v>1</v>
      </c>
      <c r="O5" s="221">
        <f>'Seguimiento PAD 2020'!O31</f>
        <v>220000000</v>
      </c>
      <c r="P5" s="264">
        <f>'Seguimiento PAD 2020'!P31</f>
        <v>220000000</v>
      </c>
      <c r="Q5" s="264">
        <f>'Seguimiento PAD 2020'!Q31</f>
        <v>97079955.349999994</v>
      </c>
      <c r="R5" s="212">
        <f>'Seguimiento PAD 2020'!R31</f>
        <v>0.44127252431818181</v>
      </c>
      <c r="S5" s="262">
        <f>'Seguimiento PAD 2020'!S31</f>
        <v>220000000</v>
      </c>
      <c r="T5" s="262">
        <f>'Seguimiento PAD 2020'!T31</f>
        <v>161740973.66832918</v>
      </c>
      <c r="U5" s="259">
        <f>'Seguimiento PAD 2020'!U31</f>
        <v>0.73518624394695087</v>
      </c>
      <c r="V5" s="141" t="str">
        <f>'Seguimiento PAD 2020'!V31</f>
        <v>Aportes Distrito</v>
      </c>
      <c r="W5" s="142" t="str">
        <f>'Seguimiento PAD 2020'!W31</f>
        <v>n.a</v>
      </c>
    </row>
    <row r="6" spans="1:23" ht="118.5" customHeight="1">
      <c r="A6" s="16">
        <f>'Seguimiento PAD 2020'!A32</f>
        <v>572</v>
      </c>
      <c r="B6" s="16" t="str">
        <f>'Seguimiento PAD 2020'!B32</f>
        <v>IDARTES</v>
      </c>
      <c r="C6" s="16" t="str">
        <f>'Seguimiento PAD 2020'!C32</f>
        <v>Verdad y Paz</v>
      </c>
      <c r="D6" s="16" t="str">
        <f>'Seguimiento PAD 2020'!D32</f>
        <v>Memoria, Paz y Reconciliación</v>
      </c>
      <c r="E6" s="16" t="str">
        <f>'Seguimiento PAD 2020'!E32</f>
        <v>Difusión y Apropiación Colectiva de la Verdad y la Memoria</v>
      </c>
      <c r="F6" s="16" t="str">
        <f>'Seguimiento PAD 2020'!F32</f>
        <v>7571 - Reconciliación, arte y memoria sin fronteras en Bogotá</v>
      </c>
      <c r="G6" s="16" t="str">
        <f>'Seguimiento PAD 2020'!G32</f>
        <v xml:space="preserve">Desarrollar  6 Acciones anuales de armonización y reconstrucción de memoria social para que las victimas del conflicto puedan relatar sus historias y lograr el reconocimiento público de las víctimas a través de la implementación de la estrategia de cinemateca rodante
</v>
      </c>
      <c r="H6" s="49">
        <f>'Seguimiento PAD 2020'!H32</f>
        <v>1</v>
      </c>
      <c r="I6" s="257">
        <f>'Seguimiento PAD 2020'!I32</f>
        <v>0.8</v>
      </c>
      <c r="J6" s="49">
        <f>'Seguimiento PAD 2020'!J32</f>
        <v>0.8</v>
      </c>
      <c r="K6" s="212">
        <f>'Seguimiento PAD 2020'!K32</f>
        <v>0.8</v>
      </c>
      <c r="L6" s="261">
        <f>'Seguimiento PAD 2020'!L32</f>
        <v>1</v>
      </c>
      <c r="M6" s="212">
        <f>'Seguimiento PAD 2020'!M32</f>
        <v>1</v>
      </c>
      <c r="N6" s="212">
        <f>'Seguimiento PAD 2020'!N32</f>
        <v>1</v>
      </c>
      <c r="O6" s="221">
        <f>'Seguimiento PAD 2020'!O32</f>
        <v>50000000</v>
      </c>
      <c r="P6" s="264">
        <f>'Seguimiento PAD 2020'!P32</f>
        <v>50000000</v>
      </c>
      <c r="Q6" s="264">
        <f>'Seguimiento PAD 2020'!Q32</f>
        <v>40000000</v>
      </c>
      <c r="R6" s="212">
        <f>'Seguimiento PAD 2020'!R32</f>
        <v>0.8</v>
      </c>
      <c r="S6" s="262">
        <f>'Seguimiento PAD 2020'!S32</f>
        <v>50000000</v>
      </c>
      <c r="T6" s="262">
        <f>'Seguimiento PAD 2020'!T32</f>
        <v>40000000</v>
      </c>
      <c r="U6" s="259">
        <f>'Seguimiento PAD 2020'!U32</f>
        <v>0.8</v>
      </c>
      <c r="V6" s="141" t="str">
        <f>'Seguimiento PAD 2020'!V32</f>
        <v>Aportes Distrito</v>
      </c>
      <c r="W6" s="142" t="str">
        <f>'Seguimiento PAD 2020'!W32</f>
        <v>El saldo restante se ejectuará en el mes de octubre.</v>
      </c>
    </row>
    <row r="7" spans="1:23">
      <c r="A7" s="16"/>
      <c r="B7" s="145"/>
      <c r="C7" s="145"/>
      <c r="D7" s="145"/>
      <c r="E7" s="145"/>
      <c r="F7" s="145"/>
      <c r="G7" s="145"/>
      <c r="K7" s="213">
        <f>AVERAGE(K4:K6)</f>
        <v>0.93333333333333324</v>
      </c>
      <c r="L7" s="213"/>
      <c r="M7" s="213"/>
      <c r="N7" s="213">
        <f>AVERAGE(N4:N6)</f>
        <v>1</v>
      </c>
      <c r="O7" s="222">
        <f>SUM(O4:O6)</f>
        <v>300000000</v>
      </c>
      <c r="P7" s="222">
        <f>SUM(P4:P6)</f>
        <v>300000000</v>
      </c>
      <c r="Q7" s="222">
        <f>SUM(Q4:Q6)</f>
        <v>167079955.34999999</v>
      </c>
      <c r="R7" s="215">
        <f>Q7/P7</f>
        <v>0.55693318449999996</v>
      </c>
      <c r="S7" s="222">
        <f>SUM(S4:S6)</f>
        <v>300000000</v>
      </c>
      <c r="T7" s="222">
        <f>SUM(T4:T6)</f>
        <v>231740973.66832918</v>
      </c>
      <c r="U7" s="215">
        <f>T7/S7</f>
        <v>0.77246991222776396</v>
      </c>
    </row>
    <row r="8" spans="1:23">
      <c r="A8" s="16"/>
      <c r="B8" s="145"/>
      <c r="C8" s="145"/>
      <c r="D8" s="145"/>
      <c r="E8" s="145"/>
      <c r="F8" s="145"/>
      <c r="G8" s="145"/>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EC226783-CB21-4073-B868-98E47B667013}"/>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
  <sheetViews>
    <sheetView workbookViewId="0"/>
  </sheetViews>
  <sheetFormatPr defaultColWidth="11" defaultRowHeight="15.75"/>
  <cols>
    <col min="1" max="1" width="5.625" customWidth="1"/>
    <col min="6" max="6" width="18.5" customWidth="1"/>
    <col min="7" max="7" width="28.625" customWidth="1"/>
    <col min="8" max="8" width="13.75" customWidth="1"/>
    <col min="9" max="9" width="12.5" customWidth="1"/>
    <col min="15" max="15" width="18.375" customWidth="1"/>
    <col min="16" max="16" width="19.375" customWidth="1"/>
    <col min="17" max="17" width="17.625" customWidth="1"/>
    <col min="18" max="18" width="14.625" customWidth="1"/>
    <col min="19" max="19" width="17.75" customWidth="1"/>
    <col min="20" max="20" width="19.625" customWidth="1"/>
    <col min="21" max="21" width="14.625" customWidth="1"/>
    <col min="23" max="23" width="21.625" customWidth="1"/>
  </cols>
  <sheetData>
    <row r="1" spans="1:23" ht="30.75" thickBot="1">
      <c r="A1" s="326" t="s">
        <v>50</v>
      </c>
      <c r="B1" s="361"/>
      <c r="C1" s="361"/>
      <c r="D1" s="361"/>
      <c r="E1" s="361"/>
      <c r="F1" s="361"/>
      <c r="G1" s="361"/>
      <c r="H1" s="361"/>
      <c r="I1" s="361"/>
      <c r="J1" s="361"/>
      <c r="K1" s="361"/>
      <c r="L1" s="361"/>
      <c r="M1" s="361"/>
      <c r="N1" s="361"/>
      <c r="O1" s="361"/>
      <c r="P1" s="32"/>
      <c r="Q1" s="32"/>
      <c r="R1" s="32"/>
      <c r="S1" s="32"/>
      <c r="T1" s="32"/>
      <c r="U1" s="32"/>
      <c r="V1" s="32"/>
      <c r="W1" s="9"/>
    </row>
    <row r="2" spans="1:23" ht="16.5" customHeight="1" thickBot="1">
      <c r="A2" s="8"/>
      <c r="B2" s="360"/>
      <c r="C2" s="360"/>
      <c r="D2" s="360"/>
      <c r="E2" s="360"/>
      <c r="F2" s="360"/>
      <c r="G2" s="366" t="s">
        <v>59</v>
      </c>
      <c r="H2" s="356" t="s">
        <v>360</v>
      </c>
      <c r="I2" s="356" t="s">
        <v>61</v>
      </c>
      <c r="J2" s="356" t="s">
        <v>361</v>
      </c>
      <c r="K2" s="356" t="s">
        <v>63</v>
      </c>
      <c r="L2" s="356" t="s">
        <v>362</v>
      </c>
      <c r="M2" s="356" t="s">
        <v>363</v>
      </c>
      <c r="N2" s="356" t="s">
        <v>63</v>
      </c>
      <c r="O2" s="356" t="s">
        <v>66</v>
      </c>
      <c r="P2" s="356" t="s">
        <v>364</v>
      </c>
      <c r="Q2" s="356" t="s">
        <v>365</v>
      </c>
      <c r="R2" s="356" t="s">
        <v>69</v>
      </c>
      <c r="S2" s="356" t="s">
        <v>366</v>
      </c>
      <c r="T2" s="356" t="s">
        <v>367</v>
      </c>
      <c r="U2" s="356" t="s">
        <v>72</v>
      </c>
      <c r="V2" s="356" t="s">
        <v>51</v>
      </c>
      <c r="W2" s="364" t="s">
        <v>52</v>
      </c>
    </row>
    <row r="3" spans="1:23" ht="71.25" customHeight="1">
      <c r="A3" s="31" t="s">
        <v>53</v>
      </c>
      <c r="B3" s="7" t="s">
        <v>54</v>
      </c>
      <c r="C3" s="7" t="s">
        <v>55</v>
      </c>
      <c r="D3" s="7" t="s">
        <v>56</v>
      </c>
      <c r="E3" s="7" t="s">
        <v>57</v>
      </c>
      <c r="F3" s="7" t="s">
        <v>58</v>
      </c>
      <c r="G3" s="367"/>
      <c r="H3" s="363"/>
      <c r="I3" s="363"/>
      <c r="J3" s="363"/>
      <c r="K3" s="363"/>
      <c r="L3" s="363"/>
      <c r="M3" s="363"/>
      <c r="N3" s="363"/>
      <c r="O3" s="363"/>
      <c r="P3" s="363"/>
      <c r="Q3" s="363"/>
      <c r="R3" s="363"/>
      <c r="S3" s="363"/>
      <c r="T3" s="363"/>
      <c r="U3" s="363"/>
      <c r="V3" s="363"/>
      <c r="W3" s="365"/>
    </row>
    <row r="4" spans="1:23" ht="89.25" customHeight="1">
      <c r="A4" s="140">
        <f>'Seguimiento PAD 2020'!A33</f>
        <v>573</v>
      </c>
      <c r="B4" s="140" t="str">
        <f>'Seguimiento PAD 2020'!B33</f>
        <v>IDIPRON</v>
      </c>
      <c r="C4" s="140" t="str">
        <f>'Seguimiento PAD 2020'!C33</f>
        <v>Subsistencia Mínima</v>
      </c>
      <c r="D4" s="140" t="str">
        <f>'Seguimiento PAD 2020'!D33</f>
        <v xml:space="preserve">Asistencia </v>
      </c>
      <c r="E4" s="140" t="str">
        <f>'Seguimiento PAD 2020'!E33</f>
        <v>Subsistencia Mínima</v>
      </c>
      <c r="F4" s="140" t="str">
        <f>'Seguimiento PAD 2020'!F33</f>
        <v>7720 Protección Integral a Niñez, Adolescencia y Juventud en Situación de Vida en Calle, en Riesgo de Habitarla o en Condiciones de Fragilidad Social Bogotá</v>
      </c>
      <c r="G4" s="140" t="str">
        <f>'Seguimiento PAD 2020'!G33</f>
        <v>Atender anualmente la totalidad de niñas, niños o adolescentes víctimas del conflicto armado,acorde con la identificación anual,  en situación de calle o en riesgo de calle, vinculados al modelo pedagógico de restablecimiento de derechos.</v>
      </c>
      <c r="H4" s="49">
        <f>'Seguimiento PAD 2020'!H33</f>
        <v>50</v>
      </c>
      <c r="I4" s="257">
        <f>'Seguimiento PAD 2020'!I33</f>
        <v>203</v>
      </c>
      <c r="J4" s="212">
        <f>'Seguimiento PAD 2020'!J33</f>
        <v>4.0599999999999996</v>
      </c>
      <c r="K4" s="212">
        <f>'Seguimiento PAD 2020'!K33</f>
        <v>1</v>
      </c>
      <c r="L4" s="261">
        <f>'Seguimiento PAD 2020'!L33</f>
        <v>262</v>
      </c>
      <c r="M4" s="212">
        <f>'Seguimiento PAD 2020'!M33</f>
        <v>5.24</v>
      </c>
      <c r="N4" s="212">
        <f>'Seguimiento PAD 2020'!N33</f>
        <v>1</v>
      </c>
      <c r="O4" s="221">
        <f>'Seguimiento PAD 2020'!O33</f>
        <v>458000000</v>
      </c>
      <c r="P4" s="264">
        <f>'Seguimiento PAD 2020'!P33</f>
        <v>458000000</v>
      </c>
      <c r="Q4" s="264">
        <f>'Seguimiento PAD 2020'!Q33</f>
        <v>0</v>
      </c>
      <c r="R4" s="212">
        <f>'Seguimiento PAD 2020'!R33</f>
        <v>0</v>
      </c>
      <c r="S4" s="262">
        <f>'Seguimiento PAD 2020'!S33</f>
        <v>462000000</v>
      </c>
      <c r="T4" s="262">
        <f>'Seguimiento PAD 2020'!T33</f>
        <v>461605583</v>
      </c>
      <c r="U4" s="212">
        <f>'Seguimiento PAD 2020'!U33</f>
        <v>0.99914628354978352</v>
      </c>
      <c r="V4" s="49" t="str">
        <f>'Seguimiento PAD 2020'!V33</f>
        <v>Aportes Distrito</v>
      </c>
      <c r="W4" s="142" t="str">
        <f>'Seguimiento PAD 2020'!W33</f>
        <v>No se presenta ejecución adicional en los proyectos de inversión del Plan de desarrollo "UN NUEVO CONTRATO SOCIAL Y AMBIENTAL PARA LA BOGOTÁ DEL SIGLO XXI"</v>
      </c>
    </row>
    <row r="5" spans="1:23" ht="76.5">
      <c r="A5" s="140">
        <f>'Seguimiento PAD 2020'!A34</f>
        <v>574</v>
      </c>
      <c r="B5" s="140" t="str">
        <f>'Seguimiento PAD 2020'!B34</f>
        <v>IDIPRON</v>
      </c>
      <c r="C5" s="140" t="str">
        <f>'Seguimiento PAD 2020'!C34</f>
        <v>Subsistencia Mínima</v>
      </c>
      <c r="D5" s="140" t="str">
        <f>'Seguimiento PAD 2020'!D34</f>
        <v xml:space="preserve">Asistencia </v>
      </c>
      <c r="E5" s="140" t="str">
        <f>'Seguimiento PAD 2020'!E34</f>
        <v>Subsistencia Mínima</v>
      </c>
      <c r="F5" s="140" t="str">
        <f>'Seguimiento PAD 2020'!F34</f>
        <v>7720 Protección Integral a Niñez, Adolescencia y Juventud en Situación de Vida en Calle, en Riesgo de Habitarla o en Condiciones de Fragilidad Social Bogotá</v>
      </c>
      <c r="G5" s="140" t="str">
        <f>'Seguimiento PAD 2020'!G34</f>
        <v>Atender la totalidad de jóvenes víctimas del conflicto armado, acorde con la identificación anual, que estén en situación de calle o en riesgo de calle, al modelo pedagógico de restablecimiento de derechos.</v>
      </c>
      <c r="H5" s="49">
        <f>'Seguimiento PAD 2020'!H34</f>
        <v>150</v>
      </c>
      <c r="I5" s="257">
        <f>'Seguimiento PAD 2020'!I34</f>
        <v>469</v>
      </c>
      <c r="J5" s="212">
        <f>'Seguimiento PAD 2020'!J34</f>
        <v>3.1266666666666665</v>
      </c>
      <c r="K5" s="212">
        <f>'Seguimiento PAD 2020'!K34</f>
        <v>1</v>
      </c>
      <c r="L5" s="261">
        <f>'Seguimiento PAD 2020'!L34</f>
        <v>685</v>
      </c>
      <c r="M5" s="212">
        <f>'Seguimiento PAD 2020'!M34</f>
        <v>4.5666666666666664</v>
      </c>
      <c r="N5" s="212">
        <f>'Seguimiento PAD 2020'!N34</f>
        <v>1</v>
      </c>
      <c r="O5" s="221">
        <f>'Seguimiento PAD 2020'!O34</f>
        <v>1362000000</v>
      </c>
      <c r="P5" s="264">
        <f>'Seguimiento PAD 2020'!P34</f>
        <v>1362000000</v>
      </c>
      <c r="Q5" s="264">
        <f>'Seguimiento PAD 2020'!Q34</f>
        <v>16127654</v>
      </c>
      <c r="R5" s="212">
        <f>'Seguimiento PAD 2020'!R34</f>
        <v>1.1841155653450808E-2</v>
      </c>
      <c r="S5" s="262">
        <f>'Seguimiento PAD 2020'!S34</f>
        <v>1466000000</v>
      </c>
      <c r="T5" s="262">
        <f>'Seguimiento PAD 2020'!T34</f>
        <v>1465576307</v>
      </c>
      <c r="U5" s="212">
        <f>'Seguimiento PAD 2020'!U34</f>
        <v>0.9997109870395634</v>
      </c>
      <c r="V5" s="49" t="str">
        <f>'Seguimiento PAD 2020'!V34</f>
        <v>Aportes Distrito</v>
      </c>
      <c r="W5" s="142" t="str">
        <f>'Seguimiento PAD 2020'!W34</f>
        <v>No se presenta ejecución adicional en los proyectos de inversión del Plan de desarrollo "UN NUEVO CONTRATO SOCIAL Y AMBIENTAL PARA LA BOGOTÁ DEL SIGLO XXI"</v>
      </c>
    </row>
    <row r="6" spans="1:23" ht="76.5">
      <c r="A6" s="140">
        <f>'Seguimiento PAD 2020'!A35</f>
        <v>575</v>
      </c>
      <c r="B6" s="140" t="str">
        <f>'Seguimiento PAD 2020'!B35</f>
        <v>IDIPRON</v>
      </c>
      <c r="C6" s="140" t="str">
        <f>'Seguimiento PAD 2020'!C35</f>
        <v>Subsistencia Mínima</v>
      </c>
      <c r="D6" s="140" t="str">
        <f>'Seguimiento PAD 2020'!D35</f>
        <v xml:space="preserve">Asistencia </v>
      </c>
      <c r="E6" s="140" t="str">
        <f>'Seguimiento PAD 2020'!E35</f>
        <v>Subsistencia Mínima</v>
      </c>
      <c r="F6" s="140" t="str">
        <f>'Seguimiento PAD 2020'!F35</f>
        <v>7720 Protección Integral a Niñez, Adolescencia y Juventud en Situación de Vida en Calle, en Riesgo de Habitarla o en Condiciones de Fragilidad Social Bogotá</v>
      </c>
      <c r="G6" s="140" t="str">
        <f>'Seguimiento PAD 2020'!G35</f>
        <v>Atender la totalidad de niños, niñas y adolescentes víctimas del conflicto, acorde con la identificación anual, que estén en riesgo o víctimas de explotación sexual comercial - ESCNNA, a través del modelo pedagógico de restablecimiento de derechos.</v>
      </c>
      <c r="H6" s="49">
        <f>'Seguimiento PAD 2020'!H35</f>
        <v>14</v>
      </c>
      <c r="I6" s="257">
        <f>'Seguimiento PAD 2020'!I35</f>
        <v>26</v>
      </c>
      <c r="J6" s="212">
        <f>'Seguimiento PAD 2020'!J35</f>
        <v>1.8571428571428572</v>
      </c>
      <c r="K6" s="212">
        <f>'Seguimiento PAD 2020'!K35</f>
        <v>1</v>
      </c>
      <c r="L6" s="261">
        <f>'Seguimiento PAD 2020'!L35</f>
        <v>26</v>
      </c>
      <c r="M6" s="212">
        <f>'Seguimiento PAD 2020'!M35</f>
        <v>1.8571428571428572</v>
      </c>
      <c r="N6" s="212">
        <f>'Seguimiento PAD 2020'!N35</f>
        <v>1</v>
      </c>
      <c r="O6" s="221">
        <f>'Seguimiento PAD 2020'!O35</f>
        <v>37500000</v>
      </c>
      <c r="P6" s="264">
        <f>'Seguimiento PAD 2020'!P35</f>
        <v>37500000</v>
      </c>
      <c r="Q6" s="264">
        <f>'Seguimiento PAD 2020'!Q35</f>
        <v>0</v>
      </c>
      <c r="R6" s="212">
        <f>'Seguimiento PAD 2020'!R35</f>
        <v>0</v>
      </c>
      <c r="S6" s="262">
        <f>'Seguimiento PAD 2020'!S35</f>
        <v>82000000</v>
      </c>
      <c r="T6" s="262">
        <f>'Seguimiento PAD 2020'!T35</f>
        <v>79961879</v>
      </c>
      <c r="U6" s="212">
        <f>'Seguimiento PAD 2020'!U35</f>
        <v>0.97514486585365856</v>
      </c>
      <c r="V6" s="49" t="str">
        <f>'Seguimiento PAD 2020'!V35</f>
        <v>Aportes Distrito</v>
      </c>
      <c r="W6" s="142" t="str">
        <f>'Seguimiento PAD 2020'!W35</f>
        <v>No se presenta ejecución adicional en los proyectos de inversión del Plan de desarrollo "UN NUEVO CONTRATO SOCIAL Y AMBIENTAL PARA LA BOGOTÁ DEL SIGLO XXI"</v>
      </c>
    </row>
    <row r="7" spans="1:23" ht="76.5">
      <c r="A7" s="140">
        <f>'Seguimiento PAD 2020'!A36</f>
        <v>576</v>
      </c>
      <c r="B7" s="140" t="str">
        <f>'Seguimiento PAD 2020'!B36</f>
        <v>IDIPRON</v>
      </c>
      <c r="C7" s="140" t="str">
        <f>'Seguimiento PAD 2020'!C36</f>
        <v>Subsistencia Mínima</v>
      </c>
      <c r="D7" s="140" t="str">
        <f>'Seguimiento PAD 2020'!D36</f>
        <v xml:space="preserve">Asistencia </v>
      </c>
      <c r="E7" s="140" t="str">
        <f>'Seguimiento PAD 2020'!E36</f>
        <v>Subsistencia Mínima</v>
      </c>
      <c r="F7" s="140" t="str">
        <f>'Seguimiento PAD 2020'!F36</f>
        <v>7720 Protección Integral a Niñez, Adolescencia y Juventud en Situación de Vida en Calle, en Riesgo de Habitarla o en Condiciones de Fragilidad Social Bogotá</v>
      </c>
      <c r="G7" s="140" t="str">
        <f>'Seguimiento PAD 2020'!G36</f>
        <v>Atender la totalidad de niñas, niños y adolescentes víctimas del conflicto, acorde con la identificación anual, que estén en riesgo o en conflicto con la ley, a través del modelo pedagógico preventivo de restablecimiento de derechos.</v>
      </c>
      <c r="H7" s="49">
        <f>'Seguimiento PAD 2020'!H36</f>
        <v>10</v>
      </c>
      <c r="I7" s="257">
        <f>'Seguimiento PAD 2020'!I36</f>
        <v>51</v>
      </c>
      <c r="J7" s="212">
        <f>'Seguimiento PAD 2020'!J36</f>
        <v>5.0999999999999996</v>
      </c>
      <c r="K7" s="212">
        <f>'Seguimiento PAD 2020'!K36</f>
        <v>1</v>
      </c>
      <c r="L7" s="261">
        <f>'Seguimiento PAD 2020'!L36</f>
        <v>51</v>
      </c>
      <c r="M7" s="212">
        <f>'Seguimiento PAD 2020'!M36</f>
        <v>5.0999999999999996</v>
      </c>
      <c r="N7" s="212">
        <f>'Seguimiento PAD 2020'!N36</f>
        <v>1</v>
      </c>
      <c r="O7" s="221">
        <f>'Seguimiento PAD 2020'!O36</f>
        <v>26000000</v>
      </c>
      <c r="P7" s="264">
        <f>'Seguimiento PAD 2020'!P36</f>
        <v>26000000</v>
      </c>
      <c r="Q7" s="264">
        <f>'Seguimiento PAD 2020'!Q36</f>
        <v>0</v>
      </c>
      <c r="R7" s="212">
        <f>'Seguimiento PAD 2020'!R36</f>
        <v>0</v>
      </c>
      <c r="S7" s="262">
        <f>'Seguimiento PAD 2020'!S36</f>
        <v>140750000</v>
      </c>
      <c r="T7" s="262">
        <f>'Seguimiento PAD 2020'!T36</f>
        <v>138885083</v>
      </c>
      <c r="U7" s="212">
        <f>'Seguimiento PAD 2020'!U36</f>
        <v>0.98675014564831265</v>
      </c>
      <c r="V7" s="49" t="str">
        <f>'Seguimiento PAD 2020'!V36</f>
        <v>Aportes Distrito</v>
      </c>
      <c r="W7" s="142" t="str">
        <f>'Seguimiento PAD 2020'!W36</f>
        <v>No se presenta ejecución adicional en los proyectos de inversión del Plan de desarrollo "UN NUEVO CONTRATO SOCIAL Y AMBIENTAL PARA LA BOGOTÁ DEL SIGLO XXI"</v>
      </c>
    </row>
    <row r="8" spans="1:23" ht="102">
      <c r="A8" s="140">
        <f>'Seguimiento PAD 2020'!A37</f>
        <v>577</v>
      </c>
      <c r="B8" s="140" t="str">
        <f>'Seguimiento PAD 2020'!B37</f>
        <v>IDIPRON</v>
      </c>
      <c r="C8" s="140" t="str">
        <f>'Seguimiento PAD 2020'!C37</f>
        <v>Generación de Ingresos</v>
      </c>
      <c r="D8" s="140" t="str">
        <f>'Seguimiento PAD 2020'!D37</f>
        <v xml:space="preserve">Asistencia </v>
      </c>
      <c r="E8" s="140" t="str">
        <f>'Seguimiento PAD 2020'!E37</f>
        <v xml:space="preserve">Generación de ingresos </v>
      </c>
      <c r="F8" s="140" t="str">
        <f>'Seguimiento PAD 2020'!F37</f>
        <v>7726 Desarrollo Capacidades y Ampliación de Oportunidades de Jóvenes para su Inclusión Social y Productiva Bogotá</v>
      </c>
      <c r="G8" s="140" t="str">
        <f>'Seguimiento PAD 2020'!G37</f>
        <v>Vincular según la oferta jóvenes víctimas del conflicto armado, que son parte del modelo pedagógico de restablecimiento de derechos y acorde a la identificación anual, a la estrategia de empoderamiento de competencias laborales, en el marco del reconocimiento de estímulos de corresponsabilidad (estímulos monetarios).</v>
      </c>
      <c r="H8" s="49">
        <f>'Seguimiento PAD 2020'!H37</f>
        <v>230</v>
      </c>
      <c r="I8" s="257">
        <f>'Seguimiento PAD 2020'!I37</f>
        <v>202</v>
      </c>
      <c r="J8" s="212">
        <f>'Seguimiento PAD 2020'!J37</f>
        <v>0.87826086956521743</v>
      </c>
      <c r="K8" s="246">
        <f>'Seguimiento PAD 2020'!K37</f>
        <v>0.87826086956521743</v>
      </c>
      <c r="L8" s="261">
        <f>'Seguimiento PAD 2020'!L37</f>
        <v>251</v>
      </c>
      <c r="M8" s="212">
        <f>'Seguimiento PAD 2020'!M37</f>
        <v>1.0913043478260869</v>
      </c>
      <c r="N8" s="212">
        <f>'Seguimiento PAD 2020'!N37</f>
        <v>1</v>
      </c>
      <c r="O8" s="221">
        <f>'Seguimiento PAD 2020'!O37</f>
        <v>696500000</v>
      </c>
      <c r="P8" s="264">
        <f>'Seguimiento PAD 2020'!P37</f>
        <v>696500000</v>
      </c>
      <c r="Q8" s="264">
        <f>'Seguimiento PAD 2020'!Q37</f>
        <v>0</v>
      </c>
      <c r="R8" s="212">
        <f>'Seguimiento PAD 2020'!R37</f>
        <v>0</v>
      </c>
      <c r="S8" s="262">
        <f>'Seguimiento PAD 2020'!S37</f>
        <v>429250000</v>
      </c>
      <c r="T8" s="262">
        <f>'Seguimiento PAD 2020'!T37</f>
        <v>428797068</v>
      </c>
      <c r="U8" s="212">
        <f>'Seguimiento PAD 2020'!U37</f>
        <v>0.99894482935352358</v>
      </c>
      <c r="V8" s="49" t="str">
        <f>'Seguimiento PAD 2020'!V37</f>
        <v>Recursos Adminsitrativos</v>
      </c>
      <c r="W8" s="142" t="str">
        <f>'Seguimiento PAD 2020'!W37</f>
        <v>No se presenta ejecución adicional en los proyectos de inversión del Plan de desarrollo "UN NUEVO CONTRATO SOCIAL Y AMBIENTAL PARA LA BOGOTÁ DEL SIGLO XXI"</v>
      </c>
    </row>
    <row r="9" spans="1:23" ht="63.75">
      <c r="A9" s="140">
        <f>'Seguimiento PAD 2020'!A38</f>
        <v>578</v>
      </c>
      <c r="B9" s="140" t="str">
        <f>'Seguimiento PAD 2020'!B38</f>
        <v>IDIPRON</v>
      </c>
      <c r="C9" s="140" t="str">
        <f>'Seguimiento PAD 2020'!C38</f>
        <v>Transversal</v>
      </c>
      <c r="D9" s="140" t="str">
        <f>'Seguimiento PAD 2020'!D38</f>
        <v>Transversal</v>
      </c>
      <c r="E9" s="140" t="str">
        <f>'Seguimiento PAD 2020'!E38</f>
        <v>Fortalecimiento Institucional</v>
      </c>
      <c r="F9" s="140" t="str">
        <f>'Seguimiento PAD 2020'!F38</f>
        <v>7727 Fortalecimiento de la Infraestructura Física, TIC y de la Gestión Institucional del IDIPRON Bogotá</v>
      </c>
      <c r="G9" s="140" t="str">
        <f>'Seguimiento PAD 2020'!G38</f>
        <v>Desarrollar la totalidad de jornadas de formación acordadas entre IDIPRON y ACDVPR para capacitar  a los equipos de trabajo en la atención integral a la población víctima del conflicto armado.</v>
      </c>
      <c r="H9" s="49" t="str">
        <f>'Seguimiento PAD 2020'!H38</f>
        <v xml:space="preserve">Por demanda </v>
      </c>
      <c r="I9" s="257">
        <f>'Seguimiento PAD 2020'!I38</f>
        <v>6</v>
      </c>
      <c r="J9" s="212" t="str">
        <f>'Seguimiento PAD 2020'!J38</f>
        <v>(Por demanda)</v>
      </c>
      <c r="K9" s="212">
        <f>'Seguimiento PAD 2020'!K38</f>
        <v>1</v>
      </c>
      <c r="L9" s="261">
        <f>'Seguimiento PAD 2020'!L38</f>
        <v>6</v>
      </c>
      <c r="M9" s="212" t="str">
        <f>'Seguimiento PAD 2020'!M38</f>
        <v>(Por demanda)</v>
      </c>
      <c r="N9" s="212">
        <f>'Seguimiento PAD 2020'!N38</f>
        <v>1</v>
      </c>
      <c r="O9" s="221" t="str">
        <f>'Seguimiento PAD 2020'!O38</f>
        <v>No aplica</v>
      </c>
      <c r="P9" s="264" t="str">
        <f>'Seguimiento PAD 2020'!P38</f>
        <v>No aplica</v>
      </c>
      <c r="Q9" s="264" t="str">
        <f>'Seguimiento PAD 2020'!Q38</f>
        <v>No aplica</v>
      </c>
      <c r="R9" s="212" t="str">
        <f>'Seguimiento PAD 2020'!R38</f>
        <v>No aplica</v>
      </c>
      <c r="S9" s="262" t="str">
        <f>'Seguimiento PAD 2020'!S38</f>
        <v>No aplica</v>
      </c>
      <c r="T9" s="262" t="str">
        <f>'Seguimiento PAD 2020'!T38</f>
        <v>No aplica</v>
      </c>
      <c r="U9" s="212" t="str">
        <f>'Seguimiento PAD 2020'!U38</f>
        <v>No aplica</v>
      </c>
      <c r="V9" s="49" t="str">
        <f>'Seguimiento PAD 2020'!V38</f>
        <v> </v>
      </c>
      <c r="W9" s="142" t="str">
        <f>'Seguimiento PAD 2020'!W38</f>
        <v> </v>
      </c>
    </row>
    <row r="10" spans="1:23">
      <c r="A10" s="146"/>
      <c r="B10" s="146"/>
      <c r="C10" s="146"/>
      <c r="D10" s="146"/>
      <c r="E10" s="146"/>
      <c r="F10" s="146"/>
      <c r="G10" s="146"/>
      <c r="K10" s="217">
        <f>AVERAGE(K4:K9)</f>
        <v>0.97971014492753616</v>
      </c>
      <c r="L10" s="217"/>
      <c r="M10" s="217"/>
      <c r="N10" s="217">
        <f>AVERAGE(N4:N9)</f>
        <v>1</v>
      </c>
      <c r="O10" s="223">
        <f>SUM(O4:O9)</f>
        <v>2580000000</v>
      </c>
      <c r="P10" s="223">
        <f>SUM(P4:P9)</f>
        <v>2580000000</v>
      </c>
      <c r="Q10" s="223">
        <f>SUM(Q4:Q9)</f>
        <v>16127654</v>
      </c>
      <c r="R10" s="219">
        <f>Q10/P10</f>
        <v>6.2510286821705428E-3</v>
      </c>
      <c r="S10" s="223">
        <f>SUM(S4:S9)</f>
        <v>2580000000</v>
      </c>
      <c r="T10" s="223">
        <f>SUM(T4:T9)</f>
        <v>2574825920</v>
      </c>
      <c r="U10" s="219">
        <f>T10/S10</f>
        <v>0.9979945426356589</v>
      </c>
      <c r="W10" s="144"/>
    </row>
  </sheetData>
  <mergeCells count="19">
    <mergeCell ref="B1:O1"/>
    <mergeCell ref="B2:F2"/>
    <mergeCell ref="G2:G3"/>
    <mergeCell ref="H2:H3"/>
    <mergeCell ref="I2:I3"/>
    <mergeCell ref="J2:J3"/>
    <mergeCell ref="K2:K3"/>
    <mergeCell ref="O2:O3"/>
    <mergeCell ref="L2:L3"/>
    <mergeCell ref="M2:M3"/>
    <mergeCell ref="N2:N3"/>
    <mergeCell ref="P2:P3"/>
    <mergeCell ref="Q2:Q3"/>
    <mergeCell ref="R2:R3"/>
    <mergeCell ref="V2:V3"/>
    <mergeCell ref="W2:W3"/>
    <mergeCell ref="S2:S3"/>
    <mergeCell ref="T2:T3"/>
    <mergeCell ref="U2:U3"/>
  </mergeCells>
  <hyperlinks>
    <hyperlink ref="A1" location="Indice!A1" display="Indice" xr:uid="{4DDEF4C5-2D64-498B-9BAD-67CAEE20C69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Revisor</dc:creator>
  <cp:keywords/>
  <dc:description/>
  <cp:lastModifiedBy>Seguimiento PAD</cp:lastModifiedBy>
  <cp:revision/>
  <dcterms:created xsi:type="dcterms:W3CDTF">2020-07-01T15:49:52Z</dcterms:created>
  <dcterms:modified xsi:type="dcterms:W3CDTF">2024-12-09T20:57:12Z</dcterms:modified>
  <cp:category/>
  <cp:contentStatus/>
</cp:coreProperties>
</file>